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868527A6-9778-42EE-8B91-67EF42ABFB3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4" i="2" l="1"/>
  <c r="F52" i="3"/>
  <c r="F24" i="3"/>
  <c r="F23" i="3"/>
  <c r="F21" i="3"/>
  <c r="F17" i="3"/>
  <c r="F11" i="3"/>
  <c r="F15" i="3"/>
  <c r="I26" i="2"/>
  <c r="I23" i="2"/>
  <c r="I19" i="2"/>
  <c r="I37" i="2"/>
  <c r="I35" i="2"/>
  <c r="I31" i="2"/>
  <c r="I27" i="2"/>
  <c r="I24" i="2"/>
  <c r="I13" i="2"/>
  <c r="I17" i="2"/>
  <c r="D52" i="3" l="1"/>
  <c r="H37" i="2"/>
  <c r="H35" i="2"/>
  <c r="H34" i="2"/>
  <c r="H26" i="2"/>
  <c r="H25" i="2"/>
  <c r="H19" i="2"/>
  <c r="E54" i="2"/>
  <c r="H13" i="2"/>
  <c r="H17" i="2"/>
  <c r="E54" i="1"/>
  <c r="F26" i="2"/>
  <c r="G18" i="2"/>
  <c r="G26" i="2"/>
  <c r="G25" i="2"/>
  <c r="G19" i="2"/>
  <c r="G17" i="2"/>
  <c r="F19" i="2" l="1"/>
  <c r="F13" i="2"/>
  <c r="F17" i="2"/>
  <c r="L52" i="3"/>
  <c r="O18" i="2"/>
  <c r="I52" i="3"/>
  <c r="J18" i="2" l="1"/>
  <c r="E16" i="3"/>
  <c r="E83" i="3" s="1"/>
  <c r="R62" i="2" l="1"/>
  <c r="H54" i="2"/>
  <c r="E52" i="3"/>
  <c r="D26" i="3"/>
  <c r="C26" i="3"/>
  <c r="L16" i="3" l="1"/>
  <c r="N55" i="3"/>
  <c r="N61" i="3"/>
  <c r="N60" i="3"/>
  <c r="N59" i="3"/>
  <c r="N58" i="3"/>
  <c r="P54" i="2"/>
  <c r="P18" i="2"/>
  <c r="J52" i="3"/>
  <c r="J26" i="3"/>
  <c r="J16" i="3"/>
  <c r="N54" i="2"/>
  <c r="N18" i="2"/>
  <c r="G16" i="3"/>
  <c r="G52" i="3"/>
  <c r="K18" i="2"/>
  <c r="G26" i="3" l="1"/>
  <c r="F26" i="3"/>
  <c r="F16" i="3"/>
  <c r="R39" i="2"/>
  <c r="E26" i="3"/>
  <c r="I18" i="2" l="1"/>
  <c r="I85" i="2" s="1"/>
  <c r="E18" i="1" l="1"/>
  <c r="H18" i="2"/>
  <c r="N37" i="3" l="1"/>
  <c r="D16" i="3"/>
  <c r="B16" i="3" l="1"/>
  <c r="B83" i="3" s="1"/>
  <c r="D12" i="2"/>
  <c r="F18" i="2"/>
  <c r="C16" i="3"/>
  <c r="D28" i="1"/>
  <c r="D12" i="1"/>
  <c r="M16" i="3"/>
  <c r="M26" i="3"/>
  <c r="M52" i="3"/>
  <c r="Q18" i="2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D18" i="2"/>
  <c r="D18" i="1" l="1"/>
  <c r="M10" i="3"/>
  <c r="Q54" i="2"/>
  <c r="E38" i="2"/>
  <c r="E18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R56" i="2"/>
  <c r="R55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E12" i="2"/>
  <c r="E85" i="2" l="1"/>
  <c r="R12" i="2"/>
  <c r="K83" i="3"/>
  <c r="C83" i="3"/>
  <c r="M83" i="3"/>
  <c r="L83" i="3"/>
  <c r="D85" i="2"/>
  <c r="R54" i="2"/>
  <c r="I83" i="3"/>
  <c r="N26" i="3"/>
  <c r="N10" i="3"/>
  <c r="N16" i="3"/>
  <c r="N52" i="3"/>
  <c r="R28" i="2"/>
  <c r="H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2" i="1"/>
  <c r="E85" i="1" l="1"/>
  <c r="N83" i="3"/>
  <c r="D85" i="1"/>
  <c r="R85" i="2"/>
</calcChain>
</file>

<file path=xl/sharedStrings.xml><?xml version="1.0" encoding="utf-8"?>
<sst xmlns="http://schemas.openxmlformats.org/spreadsheetml/2006/main" count="295" uniqueCount="114">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</sst>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8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600076</xdr:colOff>
      <xdr:row>1</xdr:row>
      <xdr:rowOff>104775</xdr:rowOff>
    </xdr:from>
    <xdr:to>
      <xdr:col>17</xdr:col>
      <xdr:colOff>459262</xdr:colOff>
      <xdr:row>5</xdr:row>
      <xdr:rowOff>126000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6" y="2952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A58" workbookViewId="0">
      <selection activeCell="H16" sqref="H16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56" t="s">
        <v>110</v>
      </c>
      <c r="D3" s="56"/>
      <c r="E3" s="56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56" t="s">
        <v>98</v>
      </c>
      <c r="D4" s="56"/>
      <c r="E4" s="56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53">
        <v>2026</v>
      </c>
      <c r="D5" s="54"/>
      <c r="E5" s="5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55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55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50" t="s">
        <v>66</v>
      </c>
      <c r="D9" s="51" t="s">
        <v>94</v>
      </c>
      <c r="E9" s="51" t="s">
        <v>93</v>
      </c>
      <c r="F9" s="8"/>
    </row>
    <row r="10" spans="2:16" ht="23.25" customHeight="1" x14ac:dyDescent="0.25">
      <c r="C10" s="50"/>
      <c r="D10" s="52"/>
      <c r="E10" s="5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175923207</v>
      </c>
      <c r="E13" s="6">
        <v>175923207</v>
      </c>
      <c r="F13" s="8"/>
    </row>
    <row r="14" spans="2:16" x14ac:dyDescent="0.25">
      <c r="C14" s="5" t="s">
        <v>3</v>
      </c>
      <c r="D14" s="6">
        <v>32210262</v>
      </c>
      <c r="E14" s="6">
        <v>32210262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89779983.409999996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23816481.059999999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3563200</v>
      </c>
    </row>
    <row r="26" spans="3:6" x14ac:dyDescent="0.25">
      <c r="C26" s="5" t="s">
        <v>15</v>
      </c>
      <c r="D26" s="6">
        <v>8218589</v>
      </c>
      <c r="E26" s="6">
        <v>9503121.2599999998</v>
      </c>
    </row>
    <row r="27" spans="3:6" x14ac:dyDescent="0.25">
      <c r="C27" s="5" t="s">
        <v>16</v>
      </c>
      <c r="D27" s="6">
        <v>4198000</v>
      </c>
      <c r="E27" s="6">
        <v>4708525.82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11549124</v>
      </c>
    </row>
    <row r="29" spans="3:6" x14ac:dyDescent="0.25">
      <c r="C29" s="5" t="s">
        <v>18</v>
      </c>
      <c r="D29" s="6">
        <v>460000</v>
      </c>
      <c r="E29" s="6">
        <v>510000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330357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510000</v>
      </c>
    </row>
    <row r="34" spans="3:5" x14ac:dyDescent="0.25">
      <c r="C34" s="5" t="s">
        <v>23</v>
      </c>
      <c r="D34" s="6">
        <v>200000</v>
      </c>
      <c r="E34" s="6">
        <v>208000</v>
      </c>
    </row>
    <row r="35" spans="3:5" x14ac:dyDescent="0.25">
      <c r="C35" s="5" t="s">
        <v>24</v>
      </c>
      <c r="D35" s="6">
        <v>9140000</v>
      </c>
      <c r="E35" s="6">
        <v>9158750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762017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194000</v>
      </c>
    </row>
    <row r="60" spans="3:5" x14ac:dyDescent="0.25">
      <c r="C60" s="5" t="s">
        <v>49</v>
      </c>
      <c r="D60" s="6"/>
      <c r="E60" s="6">
        <v>56000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113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335180207.40999997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abSelected="1" topLeftCell="A70" workbookViewId="0">
      <selection activeCell="F88" sqref="F88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customWidth="1"/>
    <col min="17" max="17" width="13.42578125" customWidth="1"/>
    <col min="18" max="18" width="15.5703125" customWidth="1"/>
  </cols>
  <sheetData>
    <row r="3" spans="3:19" ht="28.5" customHeight="1" x14ac:dyDescent="0.25">
      <c r="C3" s="46" t="s">
        <v>110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3:19" ht="21" customHeight="1" x14ac:dyDescent="0.25">
      <c r="C4" s="48" t="s">
        <v>99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</row>
    <row r="5" spans="3:19" ht="15.75" x14ac:dyDescent="0.25">
      <c r="C5" s="53">
        <v>2026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3:19" ht="15.75" customHeight="1" x14ac:dyDescent="0.25">
      <c r="C6" s="55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50" t="s">
        <v>66</v>
      </c>
      <c r="D9" s="51" t="s">
        <v>94</v>
      </c>
      <c r="E9" s="51" t="s">
        <v>93</v>
      </c>
      <c r="F9" s="43" t="s">
        <v>91</v>
      </c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5"/>
    </row>
    <row r="10" spans="3:19" x14ac:dyDescent="0.25">
      <c r="C10" s="50"/>
      <c r="D10" s="52"/>
      <c r="E10" s="52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233011100</v>
      </c>
      <c r="E12" s="25">
        <f>E13+E14+E17</f>
        <v>233011100</v>
      </c>
      <c r="F12" s="25">
        <f t="shared" ref="F12:Q12" si="0">F13+F14+F17</f>
        <v>16468246.950000001</v>
      </c>
      <c r="G12" s="25">
        <f t="shared" si="0"/>
        <v>17894777.140000001</v>
      </c>
      <c r="H12" s="25">
        <f t="shared" si="0"/>
        <v>17140657.43</v>
      </c>
      <c r="I12" s="25">
        <f t="shared" si="0"/>
        <v>28782888.059999999</v>
      </c>
      <c r="J12" s="25">
        <f t="shared" si="0"/>
        <v>16751812.51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97038382.090000004</v>
      </c>
    </row>
    <row r="13" spans="3:19" x14ac:dyDescent="0.25">
      <c r="C13" s="5" t="s">
        <v>2</v>
      </c>
      <c r="D13" s="24">
        <v>175923207</v>
      </c>
      <c r="E13" s="24">
        <v>175923207</v>
      </c>
      <c r="F13" s="24">
        <f>11749838.91+7500+2321824.5+283148.31</f>
        <v>14362311.720000001</v>
      </c>
      <c r="G13" s="24">
        <v>15340960.15</v>
      </c>
      <c r="H13" s="24">
        <f>12922124.36+168000+120333.33+1260000+340101.52</f>
        <v>14810559.209999999</v>
      </c>
      <c r="I13" s="24">
        <f>12996124.36+160000+140000+13143268.86</f>
        <v>26439393.219999999</v>
      </c>
      <c r="J13" s="24">
        <v>14344624.359999999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85297848.659999996</v>
      </c>
    </row>
    <row r="14" spans="3:19" x14ac:dyDescent="0.25">
      <c r="C14" s="5" t="s">
        <v>3</v>
      </c>
      <c r="D14" s="24">
        <v>32210262</v>
      </c>
      <c r="E14" s="24">
        <v>32210262</v>
      </c>
      <c r="F14" s="24">
        <v>333500</v>
      </c>
      <c r="G14" s="24">
        <v>333500</v>
      </c>
      <c r="H14" s="24">
        <v>333500</v>
      </c>
      <c r="I14" s="24">
        <v>333500</v>
      </c>
      <c r="J14" s="24">
        <v>333500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1667500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24877631</v>
      </c>
      <c r="E17" s="24">
        <v>24877631</v>
      </c>
      <c r="F17" s="24">
        <f>830174.3+834771.05+107489.88</f>
        <v>1772435.23</v>
      </c>
      <c r="G17" s="24">
        <f>1039218.29+1043010.65+138088.05</f>
        <v>2220316.9899999998</v>
      </c>
      <c r="H17" s="24">
        <f>934298.1+937942.49+124357.63</f>
        <v>1996598.2199999997</v>
      </c>
      <c r="I17" s="24">
        <f>940371.87+944024.82+125598.15</f>
        <v>2009994.8399999999</v>
      </c>
      <c r="J17" s="24">
        <v>2073688.15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10073033.43</v>
      </c>
    </row>
    <row r="18" spans="3:18" x14ac:dyDescent="0.25">
      <c r="C18" s="3" t="s">
        <v>7</v>
      </c>
      <c r="D18" s="25">
        <f t="shared" ref="D18:I18" si="2">D19+D20+D21+D22+D23+D24+D25+D26+D27</f>
        <v>83152099</v>
      </c>
      <c r="E18" s="25">
        <f t="shared" si="2"/>
        <v>88693063.409999996</v>
      </c>
      <c r="F18" s="25">
        <f t="shared" si="2"/>
        <v>4195312.53</v>
      </c>
      <c r="G18" s="25">
        <f>G19+G20+G21+G22+G23+G24+G25+G26+G27</f>
        <v>5136944.09</v>
      </c>
      <c r="H18" s="25">
        <f t="shared" si="2"/>
        <v>8706612.4900000002</v>
      </c>
      <c r="I18" s="25">
        <f t="shared" si="2"/>
        <v>4273732.05</v>
      </c>
      <c r="J18" s="25">
        <f t="shared" ref="J18:Q18" si="3">J19+J20+J21+J22+J23+J24+J25+J26+J27</f>
        <v>5408974.8200000003</v>
      </c>
      <c r="K18" s="25">
        <f t="shared" si="3"/>
        <v>0</v>
      </c>
      <c r="L18" s="25">
        <f t="shared" si="3"/>
        <v>0</v>
      </c>
      <c r="M18" s="25">
        <f t="shared" si="3"/>
        <v>0</v>
      </c>
      <c r="N18" s="25">
        <f t="shared" si="3"/>
        <v>0</v>
      </c>
      <c r="O18" s="25">
        <f t="shared" si="3"/>
        <v>0</v>
      </c>
      <c r="P18" s="25">
        <f t="shared" si="3"/>
        <v>0</v>
      </c>
      <c r="Q18" s="25">
        <f t="shared" si="3"/>
        <v>0</v>
      </c>
      <c r="R18" s="25">
        <f t="shared" si="1"/>
        <v>27721575.98</v>
      </c>
    </row>
    <row r="19" spans="3:18" x14ac:dyDescent="0.25">
      <c r="C19" s="5" t="s">
        <v>8</v>
      </c>
      <c r="D19" s="24">
        <v>26752090</v>
      </c>
      <c r="E19" s="24">
        <v>26819657.5</v>
      </c>
      <c r="F19" s="24">
        <f>691768.57+394996.41+1670784.43+518358.91+3094+1600</f>
        <v>3280602.3200000003</v>
      </c>
      <c r="G19" s="24">
        <f>392341.28+207269.58+1075113.15+430030.45+900</f>
        <v>2105654.46</v>
      </c>
      <c r="H19" s="24">
        <f>604959.42+281054.54+1014771.82+478298.88+6188+5070</f>
        <v>2390342.6599999997</v>
      </c>
      <c r="I19" s="24">
        <f>529931.15+190610.74+950116.33+491934.35+3094+1900+25219.3</f>
        <v>2192805.8699999996</v>
      </c>
      <c r="J19" s="24">
        <v>1864517.6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11833922.909999998</v>
      </c>
    </row>
    <row r="20" spans="3:18" x14ac:dyDescent="0.25">
      <c r="C20" s="5" t="s">
        <v>9</v>
      </c>
      <c r="D20" s="24">
        <v>104500</v>
      </c>
      <c r="E20" s="24">
        <v>44500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2036000</v>
      </c>
      <c r="E21" s="24">
        <v>5328277.7699999996</v>
      </c>
      <c r="F21" s="24">
        <v>23335</v>
      </c>
      <c r="G21" s="24">
        <v>1380385</v>
      </c>
      <c r="H21" s="24">
        <v>2238100</v>
      </c>
      <c r="I21" s="24">
        <v>258797.5</v>
      </c>
      <c r="J21" s="24">
        <v>178047.5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4078665</v>
      </c>
    </row>
    <row r="22" spans="3:18" x14ac:dyDescent="0.25">
      <c r="C22" s="5" t="s">
        <v>11</v>
      </c>
      <c r="D22" s="24">
        <v>219000</v>
      </c>
      <c r="E22" s="24">
        <v>219000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23260000</v>
      </c>
      <c r="E23" s="24">
        <v>23716481.059999999</v>
      </c>
      <c r="F23" s="24">
        <v>81184</v>
      </c>
      <c r="G23" s="24">
        <v>0</v>
      </c>
      <c r="H23" s="24">
        <v>1053902.8400000001</v>
      </c>
      <c r="I23" s="24">
        <f>97804.8+114762.08</f>
        <v>212566.88</v>
      </c>
      <c r="J23" s="24">
        <v>104184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1451837.7200000002</v>
      </c>
    </row>
    <row r="24" spans="3:18" x14ac:dyDescent="0.25">
      <c r="C24" s="5" t="s">
        <v>13</v>
      </c>
      <c r="D24" s="24">
        <v>15692720</v>
      </c>
      <c r="E24" s="24">
        <v>15717220</v>
      </c>
      <c r="F24" s="24">
        <v>660239.43999999994</v>
      </c>
      <c r="G24" s="24">
        <v>1366288.89</v>
      </c>
      <c r="H24" s="24">
        <v>953165.64</v>
      </c>
      <c r="I24" s="24">
        <f>646085.95+612149.3</f>
        <v>1258235.25</v>
      </c>
      <c r="J24" s="24">
        <v>1392878.65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5630807.8699999992</v>
      </c>
    </row>
    <row r="25" spans="3:18" ht="30" x14ac:dyDescent="0.25">
      <c r="C25" s="29" t="s">
        <v>14</v>
      </c>
      <c r="D25" s="24">
        <v>2671200</v>
      </c>
      <c r="E25" s="24">
        <v>3363200</v>
      </c>
      <c r="F25" s="24">
        <v>0</v>
      </c>
      <c r="G25" s="24">
        <f>41300+40493.66</f>
        <v>81793.66</v>
      </c>
      <c r="H25" s="24">
        <f>88736+70682</f>
        <v>159418</v>
      </c>
      <c r="I25" s="24">
        <v>25299.200000000001</v>
      </c>
      <c r="J25" s="24">
        <v>1575836.9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1842347.7599999998</v>
      </c>
    </row>
    <row r="26" spans="3:18" x14ac:dyDescent="0.25">
      <c r="C26" s="5" t="s">
        <v>15</v>
      </c>
      <c r="D26" s="24">
        <v>8218589</v>
      </c>
      <c r="E26" s="24">
        <v>8776201.2599999998</v>
      </c>
      <c r="F26" s="24">
        <f>16000</f>
        <v>16000</v>
      </c>
      <c r="G26" s="24">
        <f>58970.5+16000+35400</f>
        <v>110370.5</v>
      </c>
      <c r="H26" s="24">
        <f>16000+1063230.3</f>
        <v>1079230.3</v>
      </c>
      <c r="I26" s="24">
        <f>22479+16000+233208.12+24072</f>
        <v>295759.12</v>
      </c>
      <c r="J26" s="24">
        <v>124969.5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1626329.42</v>
      </c>
    </row>
    <row r="27" spans="3:18" x14ac:dyDescent="0.25">
      <c r="C27" s="5" t="s">
        <v>16</v>
      </c>
      <c r="D27" s="24">
        <v>4198000</v>
      </c>
      <c r="E27" s="24">
        <v>4708525.82</v>
      </c>
      <c r="F27" s="24">
        <v>133951.76999999999</v>
      </c>
      <c r="G27" s="24">
        <v>92451.58</v>
      </c>
      <c r="H27" s="24">
        <v>832453.05</v>
      </c>
      <c r="I27" s="24">
        <f>10000.5+20267.73</f>
        <v>30268.23</v>
      </c>
      <c r="J27" s="24">
        <v>168540.67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1257665.2999999998</v>
      </c>
    </row>
    <row r="28" spans="3:18" x14ac:dyDescent="0.25">
      <c r="C28" s="3" t="s">
        <v>17</v>
      </c>
      <c r="D28" s="25">
        <f>D29+D30+D31+D32+D33+D34+D35+D37</f>
        <v>12083506</v>
      </c>
      <c r="E28" s="25">
        <f>E29+E30+E31+E32+E33+E34+E35+E37</f>
        <v>11264231</v>
      </c>
      <c r="F28" s="25">
        <f t="shared" ref="F28:R28" si="4">F29+F30+F31+F32+F33+F34+F35+F37</f>
        <v>452000</v>
      </c>
      <c r="G28" s="25">
        <f t="shared" si="4"/>
        <v>495390.28</v>
      </c>
      <c r="H28" s="25">
        <f t="shared" si="4"/>
        <v>683323.69000000006</v>
      </c>
      <c r="I28" s="25">
        <f t="shared" si="4"/>
        <v>792380.51</v>
      </c>
      <c r="J28" s="25">
        <f t="shared" si="4"/>
        <v>548610</v>
      </c>
      <c r="K28" s="25">
        <f t="shared" si="4"/>
        <v>0</v>
      </c>
      <c r="L28" s="25">
        <f t="shared" si="4"/>
        <v>0</v>
      </c>
      <c r="M28" s="25">
        <f t="shared" si="4"/>
        <v>0</v>
      </c>
      <c r="N28" s="25">
        <f t="shared" si="4"/>
        <v>0</v>
      </c>
      <c r="O28" s="25">
        <f t="shared" si="4"/>
        <v>0</v>
      </c>
      <c r="P28" s="25">
        <f t="shared" si="4"/>
        <v>0</v>
      </c>
      <c r="Q28" s="25">
        <f t="shared" si="4"/>
        <v>0</v>
      </c>
      <c r="R28" s="25">
        <f t="shared" si="4"/>
        <v>2971704.4799999995</v>
      </c>
    </row>
    <row r="29" spans="3:18" x14ac:dyDescent="0.25">
      <c r="C29" s="5" t="s">
        <v>18</v>
      </c>
      <c r="D29" s="24">
        <v>460000</v>
      </c>
      <c r="E29" s="24">
        <v>502000</v>
      </c>
      <c r="F29" s="24">
        <v>0</v>
      </c>
      <c r="G29" s="24">
        <v>29480</v>
      </c>
      <c r="H29" s="24">
        <v>15420</v>
      </c>
      <c r="I29" s="24">
        <v>248319.51</v>
      </c>
      <c r="J29" s="24">
        <v>9360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5">SUM(F29:Q29)</f>
        <v>302579.51</v>
      </c>
    </row>
    <row r="30" spans="3:18" x14ac:dyDescent="0.25">
      <c r="C30" s="5" t="s">
        <v>19</v>
      </c>
      <c r="D30" s="24">
        <v>70000</v>
      </c>
      <c r="E30" s="24">
        <v>25000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0</v>
      </c>
    </row>
    <row r="31" spans="3:18" x14ac:dyDescent="0.25">
      <c r="C31" s="5" t="s">
        <v>20</v>
      </c>
      <c r="D31" s="24">
        <v>300000</v>
      </c>
      <c r="E31" s="24">
        <v>230157</v>
      </c>
      <c r="F31" s="24">
        <v>0</v>
      </c>
      <c r="G31" s="24">
        <v>0</v>
      </c>
      <c r="H31" s="24">
        <v>17552.5</v>
      </c>
      <c r="I31" s="24">
        <f>6549+5304.1</f>
        <v>11853.1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5"/>
        <v>29405.599999999999</v>
      </c>
    </row>
    <row r="32" spans="3:18" x14ac:dyDescent="0.25">
      <c r="C32" s="5" t="s">
        <v>21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1200000</v>
      </c>
      <c r="E33" s="24">
        <v>278907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5"/>
        <v>0</v>
      </c>
    </row>
    <row r="34" spans="3:18" x14ac:dyDescent="0.25">
      <c r="C34" s="5" t="s">
        <v>23</v>
      </c>
      <c r="D34" s="24">
        <v>200000</v>
      </c>
      <c r="E34" s="24">
        <v>108000</v>
      </c>
      <c r="F34" s="24">
        <v>0</v>
      </c>
      <c r="G34" s="24">
        <v>0</v>
      </c>
      <c r="H34" s="24">
        <f>5315.39+3639.38+590</f>
        <v>9544.77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5"/>
        <v>9544.77</v>
      </c>
    </row>
    <row r="35" spans="3:18" x14ac:dyDescent="0.25">
      <c r="C35" s="5" t="s">
        <v>24</v>
      </c>
      <c r="D35" s="24">
        <v>9140000</v>
      </c>
      <c r="E35" s="24">
        <v>9158750</v>
      </c>
      <c r="F35" s="24">
        <v>452000</v>
      </c>
      <c r="G35" s="24">
        <v>442000</v>
      </c>
      <c r="H35" s="24">
        <f>484000+99999.99+9318.46+1607.16</f>
        <v>594925.61</v>
      </c>
      <c r="I35" s="24">
        <f>500500+649</f>
        <v>501149</v>
      </c>
      <c r="J35" s="24">
        <v>524500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5"/>
        <v>2514574.61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5"/>
        <v>0</v>
      </c>
    </row>
    <row r="37" spans="3:18" x14ac:dyDescent="0.25">
      <c r="C37" s="5" t="s">
        <v>26</v>
      </c>
      <c r="D37" s="24">
        <v>713506</v>
      </c>
      <c r="E37" s="24">
        <v>961417</v>
      </c>
      <c r="F37" s="24">
        <v>0</v>
      </c>
      <c r="G37" s="24">
        <v>23910.28</v>
      </c>
      <c r="H37" s="24">
        <f>8754.48+23883.2+365.8+12602.39+274.94</f>
        <v>45880.810000000005</v>
      </c>
      <c r="I37" s="24">
        <f>5752.5+955.8+24350.6</f>
        <v>31058.899999999998</v>
      </c>
      <c r="J37" s="24">
        <v>14750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115599.98999999999</v>
      </c>
    </row>
    <row r="38" spans="3:18" x14ac:dyDescent="0.25">
      <c r="C38" s="3" t="s">
        <v>27</v>
      </c>
      <c r="D38" s="25">
        <f>D39</f>
        <v>40000</v>
      </c>
      <c r="E38" s="25">
        <f>E39</f>
        <v>40000</v>
      </c>
      <c r="F38" s="25">
        <f t="shared" ref="F38:R38" si="6">F39</f>
        <v>0</v>
      </c>
      <c r="G38" s="25">
        <f t="shared" si="6"/>
        <v>0</v>
      </c>
      <c r="H38" s="25">
        <f t="shared" si="6"/>
        <v>0</v>
      </c>
      <c r="I38" s="25">
        <f t="shared" si="6"/>
        <v>20000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20000</v>
      </c>
    </row>
    <row r="39" spans="3:18" x14ac:dyDescent="0.25">
      <c r="C39" s="5" t="s">
        <v>28</v>
      </c>
      <c r="D39" s="24">
        <v>40000</v>
      </c>
      <c r="E39" s="24">
        <v>40000</v>
      </c>
      <c r="F39" s="24">
        <v>0</v>
      </c>
      <c r="G39" s="24">
        <v>0</v>
      </c>
      <c r="H39" s="24">
        <v>0</v>
      </c>
      <c r="I39" s="24">
        <v>20000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20000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800000</v>
      </c>
      <c r="E54" s="25">
        <f>E55+E58+E59+E56+E62+E60</f>
        <v>740000</v>
      </c>
      <c r="F54" s="25">
        <f>F55+F58+F59</f>
        <v>0</v>
      </c>
      <c r="G54" s="25">
        <f>G55+G58+G59</f>
        <v>0</v>
      </c>
      <c r="H54" s="25">
        <f>H55+H58+H59+H62</f>
        <v>78698.92</v>
      </c>
      <c r="I54" s="25">
        <f>I55+I58+I59</f>
        <v>0</v>
      </c>
      <c r="J54" s="25">
        <f>J56+J55+J60</f>
        <v>50032</v>
      </c>
      <c r="K54" s="25">
        <f t="shared" ref="K54:O54" si="7">K55+K58+K59</f>
        <v>0</v>
      </c>
      <c r="L54" s="25">
        <f t="shared" si="7"/>
        <v>0</v>
      </c>
      <c r="M54" s="25">
        <f t="shared" si="7"/>
        <v>0</v>
      </c>
      <c r="N54" s="25">
        <f>N55+N58+N59+N56</f>
        <v>0</v>
      </c>
      <c r="O54" s="25">
        <f t="shared" si="7"/>
        <v>0</v>
      </c>
      <c r="P54" s="25">
        <f>P55+P58+P59+P56+P62</f>
        <v>0</v>
      </c>
      <c r="Q54" s="25">
        <f>Q55+Q58+Q59+Q56</f>
        <v>0</v>
      </c>
      <c r="R54" s="25">
        <f>SUM(F54:Q54)</f>
        <v>128730.92</v>
      </c>
    </row>
    <row r="55" spans="3:18" x14ac:dyDescent="0.25">
      <c r="C55" s="5" t="s">
        <v>44</v>
      </c>
      <c r="D55" s="24">
        <v>550000</v>
      </c>
      <c r="E55" s="24">
        <v>561268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250000</v>
      </c>
      <c r="E59" s="24">
        <v>128700</v>
      </c>
      <c r="F59" s="24">
        <v>0</v>
      </c>
      <c r="G59" s="24">
        <v>0</v>
      </c>
      <c r="H59" s="24">
        <v>78698.92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f t="shared" si="8"/>
        <v>78698.92</v>
      </c>
    </row>
    <row r="60" spans="3:18" x14ac:dyDescent="0.25">
      <c r="C60" s="5" t="s">
        <v>49</v>
      </c>
      <c r="D60" s="24">
        <v>0</v>
      </c>
      <c r="E60" s="24">
        <v>50032</v>
      </c>
      <c r="F60" s="24">
        <v>0</v>
      </c>
      <c r="G60" s="24">
        <v>0</v>
      </c>
      <c r="H60" s="24">
        <v>0</v>
      </c>
      <c r="I60" s="24">
        <v>0</v>
      </c>
      <c r="J60" s="24">
        <v>50032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f>SUM(F62:Q62)</f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329086705</v>
      </c>
      <c r="E85" s="28">
        <f>E54+E38+E28+E18+E12</f>
        <v>333748394.40999997</v>
      </c>
      <c r="F85" s="28">
        <f t="shared" ref="F85:R85" si="9">F54+F38+F28+F18+F12</f>
        <v>21115559.48</v>
      </c>
      <c r="G85" s="28">
        <f t="shared" si="9"/>
        <v>23527111.510000002</v>
      </c>
      <c r="H85" s="28">
        <f t="shared" si="9"/>
        <v>26609292.530000001</v>
      </c>
      <c r="I85" s="28">
        <f>I54+I38+I28+I18+I12</f>
        <v>33869000.619999997</v>
      </c>
      <c r="J85" s="28">
        <f t="shared" si="9"/>
        <v>22759429.329999998</v>
      </c>
      <c r="K85" s="28">
        <f t="shared" si="9"/>
        <v>0</v>
      </c>
      <c r="L85" s="28">
        <f t="shared" si="9"/>
        <v>0</v>
      </c>
      <c r="M85" s="28">
        <f t="shared" si="9"/>
        <v>0</v>
      </c>
      <c r="N85" s="28">
        <f t="shared" si="9"/>
        <v>0</v>
      </c>
      <c r="O85" s="28">
        <f t="shared" si="9"/>
        <v>0</v>
      </c>
      <c r="P85" s="28">
        <f t="shared" si="9"/>
        <v>0</v>
      </c>
      <c r="Q85" s="28">
        <f t="shared" si="9"/>
        <v>0</v>
      </c>
      <c r="R85" s="28">
        <f t="shared" si="9"/>
        <v>127880393.47</v>
      </c>
    </row>
    <row r="86" spans="3:18" x14ac:dyDescent="0.25">
      <c r="C86" s="38" t="s">
        <v>111</v>
      </c>
      <c r="D86" s="39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101</v>
      </c>
      <c r="E93" s="30"/>
      <c r="F93" s="30"/>
      <c r="G93" s="30"/>
      <c r="H93" s="31" t="s">
        <v>102</v>
      </c>
      <c r="J93" s="32"/>
      <c r="L93" s="33"/>
      <c r="M93" s="30"/>
    </row>
    <row r="94" spans="3:18" ht="18.75" x14ac:dyDescent="0.3">
      <c r="C94" s="34"/>
      <c r="D94" s="34" t="s">
        <v>103</v>
      </c>
      <c r="E94" s="32"/>
      <c r="F94" s="30"/>
      <c r="G94" s="30"/>
      <c r="H94" s="34" t="s">
        <v>103</v>
      </c>
      <c r="J94" s="34"/>
      <c r="K94" s="30"/>
      <c r="L94" s="30"/>
      <c r="M94" s="30"/>
    </row>
    <row r="95" spans="3:18" ht="18.75" x14ac:dyDescent="0.3">
      <c r="C95" s="32"/>
      <c r="D95" s="32" t="s">
        <v>104</v>
      </c>
      <c r="E95" s="32"/>
      <c r="F95" s="30"/>
      <c r="G95" s="30"/>
      <c r="H95" s="32" t="s">
        <v>105</v>
      </c>
      <c r="I95" s="41" t="s">
        <v>112</v>
      </c>
      <c r="J95" s="41"/>
      <c r="K95" s="41"/>
      <c r="L95" s="41"/>
      <c r="M95" s="30"/>
    </row>
    <row r="96" spans="3:18" ht="18.75" x14ac:dyDescent="0.3">
      <c r="C96" s="32"/>
      <c r="D96" s="32" t="s">
        <v>106</v>
      </c>
      <c r="E96" s="32"/>
      <c r="F96" s="30"/>
      <c r="G96" s="30"/>
      <c r="H96" s="32" t="s">
        <v>107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F53" sqref="F5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6" t="s">
        <v>110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5" ht="21" customHeight="1" x14ac:dyDescent="0.25">
      <c r="A3" s="48" t="s">
        <v>100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</row>
    <row r="4" spans="1:15" ht="15.75" x14ac:dyDescent="0.25">
      <c r="A4" s="53">
        <v>2026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5" ht="15.75" customHeight="1" x14ac:dyDescent="0.25">
      <c r="A5" s="55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16751812.51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97038382.090000004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f>13491624.36+160000+85000+608000</f>
        <v>14344624.359999999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85297848.659999996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333500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1667500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f>971603.32+975300.32+126784.51</f>
        <v>2073688.15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10073033.43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5408974.8200000003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27721575.98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f>425416.47+164525.46+814484.77+454496.9+3094+2500</f>
        <v>1864517.6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11833922.909999998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178047.5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4078665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f>81184+23000</f>
        <v>104184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1451837.7200000002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1392878.65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5630807.8699999992</v>
      </c>
    </row>
    <row r="23" spans="1:14" ht="27" customHeight="1" x14ac:dyDescent="0.25">
      <c r="A23" s="29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f>603254.73+931282.17+41300</f>
        <v>1575836.9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1842347.7599999998</v>
      </c>
    </row>
    <row r="24" spans="1:14" ht="17.25" customHeight="1" x14ac:dyDescent="0.25">
      <c r="A24" s="5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f>58969.5+16000+50000</f>
        <v>124969.5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1626329.42</v>
      </c>
    </row>
    <row r="25" spans="1:14" ht="17.25" customHeight="1" x14ac:dyDescent="0.25">
      <c r="A25" s="5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168540.67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1257665.2999999998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548610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2971704.4799999995</v>
      </c>
    </row>
    <row r="27" spans="1:14" ht="17.25" customHeight="1" x14ac:dyDescent="0.25">
      <c r="A27" s="5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9360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302579.51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29405.599999999999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9544.77</v>
      </c>
    </row>
    <row r="33" spans="1:14" ht="17.25" customHeight="1" x14ac:dyDescent="0.25">
      <c r="A33" s="5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524500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2514574.61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14750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115599.98999999999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20000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20000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F54+F53+F58</f>
        <v>50032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128730.92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78698.92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50032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50032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22759429.329999998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127880393.47</v>
      </c>
    </row>
    <row r="84" spans="1:14" x14ac:dyDescent="0.25">
      <c r="A84" s="38" t="s">
        <v>111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108</v>
      </c>
      <c r="F88" s="36"/>
      <c r="G88" s="40" t="s">
        <v>112</v>
      </c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109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2026-06-02T18:20:06Z</cp:lastPrinted>
  <dcterms:created xsi:type="dcterms:W3CDTF">2021-07-29T18:58:50Z</dcterms:created>
  <dcterms:modified xsi:type="dcterms:W3CDTF">2026-06-05T12:48:18Z</dcterms:modified>
</cp:coreProperties>
</file>