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DC9BFE56-B29B-47EE-979A-F88F62406FB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2" i="3" l="1"/>
  <c r="F35" i="2"/>
  <c r="F33" i="2"/>
  <c r="F32" i="2"/>
  <c r="F24" i="2"/>
  <c r="F23" i="2"/>
  <c r="F17" i="2"/>
  <c r="C52" i="2"/>
  <c r="F11" i="2"/>
  <c r="F15" i="2"/>
  <c r="E54" i="1"/>
  <c r="D24" i="2"/>
  <c r="E24" i="2"/>
  <c r="E23" i="2"/>
  <c r="E17" i="2"/>
  <c r="E16" i="2" s="1"/>
  <c r="E15" i="2"/>
  <c r="D17" i="2" l="1"/>
  <c r="D11" i="2"/>
  <c r="D15" i="2"/>
  <c r="L52" i="3"/>
  <c r="M16" i="2"/>
  <c r="I52" i="3"/>
  <c r="H16" i="2" l="1"/>
  <c r="E16" i="3"/>
  <c r="P60" i="2" l="1"/>
  <c r="F52" i="2"/>
  <c r="E52" i="3"/>
  <c r="D26" i="3"/>
  <c r="C26" i="3"/>
  <c r="L16" i="3" l="1"/>
  <c r="N55" i="3"/>
  <c r="N61" i="3"/>
  <c r="N60" i="3"/>
  <c r="N59" i="3"/>
  <c r="N58" i="3"/>
  <c r="N52" i="2"/>
  <c r="N16" i="2"/>
  <c r="J52" i="3"/>
  <c r="J26" i="3"/>
  <c r="J16" i="3"/>
  <c r="L52" i="2"/>
  <c r="L16" i="2"/>
  <c r="G16" i="3"/>
  <c r="G52" i="3"/>
  <c r="I16" i="2"/>
  <c r="G26" i="3" l="1"/>
  <c r="F26" i="3"/>
  <c r="F52" i="3"/>
  <c r="F16" i="3"/>
  <c r="H52" i="2"/>
  <c r="P37" i="2"/>
  <c r="E26" i="3"/>
  <c r="G16" i="2" l="1"/>
  <c r="E18" i="1" l="1"/>
  <c r="F16" i="2"/>
  <c r="N37" i="3" l="1"/>
  <c r="D16" i="3"/>
  <c r="B16" i="3" l="1"/>
  <c r="B10" i="2"/>
  <c r="D16" i="2"/>
  <c r="C16" i="3"/>
  <c r="D28" i="1"/>
  <c r="D12" i="1"/>
  <c r="M16" i="3"/>
  <c r="M26" i="3"/>
  <c r="M52" i="3"/>
  <c r="O16" i="2"/>
  <c r="K26" i="3"/>
  <c r="P34" i="2"/>
  <c r="P57" i="2"/>
  <c r="P56" i="2"/>
  <c r="P55" i="2"/>
  <c r="H16" i="3" l="1"/>
  <c r="H52" i="3"/>
  <c r="H26" i="3"/>
  <c r="J16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6" i="2"/>
  <c r="D18" i="1" l="1"/>
  <c r="M10" i="3"/>
  <c r="O52" i="2"/>
  <c r="C36" i="2"/>
  <c r="C16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D83" i="3" s="1"/>
  <c r="C10" i="3"/>
  <c r="B10" i="3"/>
  <c r="B83" i="3" s="1"/>
  <c r="N11" i="3"/>
  <c r="P54" i="2"/>
  <c r="P53" i="2"/>
  <c r="M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C10" i="2"/>
  <c r="C83" i="2" l="1"/>
  <c r="P10" i="2"/>
  <c r="K83" i="3"/>
  <c r="E83" i="3"/>
  <c r="C83" i="3"/>
  <c r="M83" i="3"/>
  <c r="L83" i="3"/>
  <c r="B83" i="2"/>
  <c r="P52" i="2"/>
  <c r="I83" i="3"/>
  <c r="N26" i="3"/>
  <c r="N10" i="3"/>
  <c r="N16" i="3"/>
  <c r="N52" i="3"/>
  <c r="P26" i="2"/>
  <c r="F83" i="2"/>
  <c r="G83" i="2"/>
  <c r="P16" i="2"/>
  <c r="O83" i="2"/>
  <c r="I83" i="2"/>
  <c r="M83" i="2"/>
  <c r="N83" i="2"/>
  <c r="H83" i="2"/>
  <c r="L83" i="2"/>
  <c r="K83" i="2"/>
  <c r="J83" i="2"/>
  <c r="E83" i="2"/>
  <c r="D83" i="2"/>
  <c r="D54" i="1"/>
  <c r="E38" i="1"/>
  <c r="D38" i="1"/>
  <c r="E28" i="1"/>
  <c r="E12" i="1"/>
  <c r="E85" i="1" l="1"/>
  <c r="N83" i="3"/>
  <c r="D85" i="1"/>
  <c r="P83" i="2"/>
</calcChain>
</file>

<file path=xl/sharedStrings.xml><?xml version="1.0" encoding="utf-8"?>
<sst xmlns="http://schemas.openxmlformats.org/spreadsheetml/2006/main" count="294" uniqueCount="118">
  <si>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</si>
  <si>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</si>
  <si>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</si>
  <si>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</si>
  <si>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</si>
  <si>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</si>
  <si>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</si>
  <si>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</si>
  <si>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</si>
  <si>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</si>
  <si>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</si>
  <si>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</si>
  <si>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</si>
  <si>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</si>
  <si>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</si>
  <si>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</si>
  <si>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</si>
  <si>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</si>
  <si>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</si>
  <si>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</si>
  <si>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</si>
  <si>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</si>
  <si>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</si>
  <si>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</si>
  <si>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</si>
  <si>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</si>
  <si>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</si>
  <si>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</si>
  <si>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</si>
  <si>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</si>
  <si>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</si>
  <si>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</si>
  <si>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</si>
  <si>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</si>
  <si>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</si>
  <si>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</si>
  <si>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</si>
  <si>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</si>
  <si>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</si>
  <si>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</si>
  <si>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</si>
  <si>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</si>
  <si>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</si>
  <si>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</si>
  <si>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</si>
  <si>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</si>
  <si>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</si>
  <si>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</si>
  <si>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</si>
  <si>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</si>
  <si>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</si>
  <si>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</si>
  <si>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</si>
  <si>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</si>
  <si>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</si>
  <si>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</si>
  <si>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</si>
  <si>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</si>
  <si>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</si>
  <si>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</si>
  <si>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</si>
  <si>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</si>
  <si>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</si>
  <si>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</si>
  <si>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</si>
  <si>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</si>
  <si>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</si>
  <si>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</si>
  <si>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</si>
  <si>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</si>
  <si>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</si>
  <si>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</si>
  <si>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</si>
  <si>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</si>
  <si>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</si>
  <si>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</si>
  <si>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</si>
  <si>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</si>
  <si>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</si>
  <si>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</si>
  <si>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</si>
  <si>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</si>
  <si>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</si>
  <si>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</si>
  <si>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</si>
  <si>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</si>
  <si>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</si>
  <si>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</si>
  <si>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</si>
  <si>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</si>
  <si>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</si>
  <si>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</si>
  <si>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</si>
  <si>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</si>
  <si>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</si>
  <si>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</si>
  <si>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</si>
  <si>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</si>
  <si>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</si>
  <si>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</si>
  <si>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</si>
  <si>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</si>
  <si>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</si>
  <si>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</si>
  <si>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</si>
  <si>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</si>
  <si>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</si>
  <si>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</si>
  <si>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</si>
  <si>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</si>
  <si>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</si>
  <si>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 </t>
  </si>
  <si>
    <t>Sept</t>
  </si>
  <si>
    <t xml:space="preserve">           Freidy Hinojosa Sánchez </t>
  </si>
  <si>
    <t>Octu</t>
  </si>
  <si>
    <t>Nov</t>
  </si>
  <si>
    <t>Dic</t>
  </si>
  <si>
    <t xml:space="preserve">                  Freidy Hinojosa Sánchez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</si>
</sst>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1"/>
      <color theme="0"/>
      <name val="Calibri"/>
      <family val="2"/>
      <scheme val="minor"/>
    </font>
    <font>
      <b/>
      <i/>
      <sz val="11"/>
      <color theme="0"/>
      <name val="Gotham"/>
    </font>
    <font>
      <b/>
      <sz val="11"/>
      <color theme="1"/>
      <name val="Gotham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 wrapText="1" readingOrder="1"/>
    </xf>
    <xf numFmtId="0" fontId="18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0" fillId="0" borderId="0" xfId="0" applyFont="1"/>
    <xf numFmtId="0" fontId="5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18" fillId="0" borderId="5" xfId="0" applyFont="1" applyBorder="1" applyAlignment="1">
      <alignment horizontal="center" vertical="top" wrapText="1" readingOrder="1"/>
    </xf>
    <xf numFmtId="0" fontId="18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161925</xdr:colOff>
      <xdr:row>0</xdr:row>
      <xdr:rowOff>95250</xdr:rowOff>
    </xdr:from>
    <xdr:to>
      <xdr:col>15</xdr:col>
      <xdr:colOff>742951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4516100" y="95250"/>
          <a:ext cx="1676401" cy="962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228601</xdr:colOff>
      <xdr:row>0</xdr:row>
      <xdr:rowOff>57150</xdr:rowOff>
    </xdr:from>
    <xdr:to>
      <xdr:col>15</xdr:col>
      <xdr:colOff>735487</xdr:colOff>
      <xdr:row>6</xdr:row>
      <xdr:rowOff>30750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5715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409575</xdr:colOff>
      <xdr:row>0</xdr:row>
      <xdr:rowOff>38100</xdr:rowOff>
    </xdr:from>
    <xdr:to>
      <xdr:col>13</xdr:col>
      <xdr:colOff>676274</xdr:colOff>
      <xdr:row>6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2649200" y="38100"/>
          <a:ext cx="1733549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11</xdr:col>
      <xdr:colOff>405763</xdr:colOff>
      <xdr:row>0</xdr:row>
      <xdr:rowOff>0</xdr:rowOff>
    </xdr:from>
    <xdr:to>
      <xdr:col>13</xdr:col>
      <xdr:colOff>687863</xdr:colOff>
      <xdr:row>6</xdr:row>
      <xdr:rowOff>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5388" y="0"/>
          <a:ext cx="1748950" cy="1133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93"/>
  <sheetViews>
    <sheetView showGridLines="0" topLeftCell="A59" workbookViewId="0">
      <selection activeCell="J81" sqref="J81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7" t="s">
        <v>109</v>
      </c>
      <c r="D3" s="47"/>
      <c r="E3" s="4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7" t="s">
        <v>97</v>
      </c>
      <c r="D4" s="47"/>
      <c r="E4" s="4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3">
        <v>2026</v>
      </c>
      <c r="D5" s="44"/>
      <c r="E5" s="4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8" t="s">
        <v>66</v>
      </c>
      <c r="D9" s="49" t="s">
        <v>93</v>
      </c>
      <c r="E9" s="49" t="s">
        <v>92</v>
      </c>
      <c r="F9" s="8"/>
    </row>
    <row r="10" spans="2:16" ht="23.25" customHeight="1" x14ac:dyDescent="0.25">
      <c r="C10" s="48"/>
      <c r="D10" s="50"/>
      <c r="E10" s="50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233011100</v>
      </c>
      <c r="E12" s="4">
        <f>E13+E14+E17</f>
        <v>233011100</v>
      </c>
      <c r="F12" s="8"/>
    </row>
    <row r="13" spans="2:16" x14ac:dyDescent="0.25">
      <c r="C13" s="5" t="s">
        <v>2</v>
      </c>
      <c r="D13" s="6">
        <v>177394707</v>
      </c>
      <c r="E13" s="6">
        <v>177394707</v>
      </c>
      <c r="F13" s="8"/>
    </row>
    <row r="14" spans="2:16" x14ac:dyDescent="0.25">
      <c r="C14" s="5" t="s">
        <v>3</v>
      </c>
      <c r="D14" s="6">
        <v>30738762</v>
      </c>
      <c r="E14" s="6">
        <v>30738762</v>
      </c>
      <c r="F14" s="8"/>
    </row>
    <row r="15" spans="2:16" x14ac:dyDescent="0.25">
      <c r="C15" s="5" t="s">
        <v>4</v>
      </c>
      <c r="D15" s="6"/>
      <c r="E15" s="6"/>
      <c r="F15" s="8"/>
    </row>
    <row r="16" spans="2:16" x14ac:dyDescent="0.25">
      <c r="C16" s="5" t="s">
        <v>5</v>
      </c>
      <c r="D16" s="6"/>
      <c r="E16" s="6"/>
      <c r="F16" s="8"/>
    </row>
    <row r="17" spans="3:6" x14ac:dyDescent="0.25">
      <c r="C17" s="5" t="s">
        <v>6</v>
      </c>
      <c r="D17" s="6">
        <v>24877631</v>
      </c>
      <c r="E17" s="6">
        <v>24877631</v>
      </c>
      <c r="F17" s="8"/>
    </row>
    <row r="18" spans="3:6" x14ac:dyDescent="0.25">
      <c r="C18" s="3" t="s">
        <v>7</v>
      </c>
      <c r="D18" s="4">
        <f>D19+D20+D21+D22+D23+D24+D25+D26+D27</f>
        <v>83152099</v>
      </c>
      <c r="E18" s="4">
        <f>E19+E20+E21+E22+E23+E24+E25+E26+E27</f>
        <v>89779983.409999996</v>
      </c>
      <c r="F18" s="8"/>
    </row>
    <row r="19" spans="3:6" x14ac:dyDescent="0.25">
      <c r="C19" s="5" t="s">
        <v>8</v>
      </c>
      <c r="D19" s="6">
        <v>26752090</v>
      </c>
      <c r="E19" s="6">
        <v>26819657.5</v>
      </c>
      <c r="F19" s="8"/>
    </row>
    <row r="20" spans="3:6" x14ac:dyDescent="0.25">
      <c r="C20" s="5" t="s">
        <v>9</v>
      </c>
      <c r="D20" s="6">
        <v>104500</v>
      </c>
      <c r="E20" s="6">
        <v>104500</v>
      </c>
      <c r="F20" s="8"/>
    </row>
    <row r="21" spans="3:6" x14ac:dyDescent="0.25">
      <c r="C21" s="5" t="s">
        <v>10</v>
      </c>
      <c r="D21" s="6">
        <v>2036000</v>
      </c>
      <c r="E21" s="6">
        <v>5328277.7699999996</v>
      </c>
      <c r="F21" s="8"/>
    </row>
    <row r="22" spans="3:6" x14ac:dyDescent="0.25">
      <c r="C22" s="5" t="s">
        <v>11</v>
      </c>
      <c r="D22" s="6">
        <v>219000</v>
      </c>
      <c r="E22" s="6">
        <v>219000</v>
      </c>
      <c r="F22" s="8"/>
    </row>
    <row r="23" spans="3:6" x14ac:dyDescent="0.25">
      <c r="C23" s="5" t="s">
        <v>12</v>
      </c>
      <c r="D23" s="6">
        <v>23260000</v>
      </c>
      <c r="E23" s="6">
        <v>23816481.059999999</v>
      </c>
    </row>
    <row r="24" spans="3:6" x14ac:dyDescent="0.25">
      <c r="C24" s="5" t="s">
        <v>13</v>
      </c>
      <c r="D24" s="6">
        <v>15692720</v>
      </c>
      <c r="E24" s="6">
        <v>15717220</v>
      </c>
    </row>
    <row r="25" spans="3:6" x14ac:dyDescent="0.25">
      <c r="C25" s="5" t="s">
        <v>14</v>
      </c>
      <c r="D25" s="6">
        <v>2671200</v>
      </c>
      <c r="E25" s="6">
        <v>3563200</v>
      </c>
    </row>
    <row r="26" spans="3:6" x14ac:dyDescent="0.25">
      <c r="C26" s="5" t="s">
        <v>15</v>
      </c>
      <c r="D26" s="6">
        <v>8218589</v>
      </c>
      <c r="E26" s="6">
        <v>9503121.2599999998</v>
      </c>
    </row>
    <row r="27" spans="3:6" x14ac:dyDescent="0.25">
      <c r="C27" s="5" t="s">
        <v>16</v>
      </c>
      <c r="D27" s="6">
        <v>4198000</v>
      </c>
      <c r="E27" s="6">
        <v>4708525.82</v>
      </c>
    </row>
    <row r="28" spans="3:6" x14ac:dyDescent="0.25">
      <c r="C28" s="3" t="s">
        <v>17</v>
      </c>
      <c r="D28" s="4">
        <f>D29+D30+D31+D32+D33+D34+D35+D37</f>
        <v>12083506</v>
      </c>
      <c r="E28" s="4">
        <f>E29+E30+E31+E32+E33+E34+E35+E37</f>
        <v>11549124</v>
      </c>
    </row>
    <row r="29" spans="3:6" x14ac:dyDescent="0.25">
      <c r="C29" s="5" t="s">
        <v>18</v>
      </c>
      <c r="D29" s="6">
        <v>460000</v>
      </c>
      <c r="E29" s="6">
        <v>510000</v>
      </c>
    </row>
    <row r="30" spans="3:6" x14ac:dyDescent="0.25">
      <c r="C30" s="5" t="s">
        <v>19</v>
      </c>
      <c r="D30" s="6">
        <v>70000</v>
      </c>
      <c r="E30" s="6">
        <v>70000</v>
      </c>
    </row>
    <row r="31" spans="3:6" x14ac:dyDescent="0.25">
      <c r="C31" s="5" t="s">
        <v>20</v>
      </c>
      <c r="D31" s="6">
        <v>300000</v>
      </c>
      <c r="E31" s="6">
        <v>330357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1200000</v>
      </c>
      <c r="E33" s="6">
        <v>510000</v>
      </c>
    </row>
    <row r="34" spans="3:5" x14ac:dyDescent="0.25">
      <c r="C34" s="5" t="s">
        <v>23</v>
      </c>
      <c r="D34" s="6">
        <v>200000</v>
      </c>
      <c r="E34" s="6">
        <v>208000</v>
      </c>
    </row>
    <row r="35" spans="3:5" x14ac:dyDescent="0.25">
      <c r="C35" s="5" t="s">
        <v>24</v>
      </c>
      <c r="D35" s="6">
        <v>9140000</v>
      </c>
      <c r="E35" s="6">
        <v>9158750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713506</v>
      </c>
      <c r="E37" s="6">
        <v>762017</v>
      </c>
    </row>
    <row r="38" spans="3:5" x14ac:dyDescent="0.25">
      <c r="C38" s="3" t="s">
        <v>27</v>
      </c>
      <c r="D38" s="4">
        <f>D39</f>
        <v>40000</v>
      </c>
      <c r="E38" s="4">
        <f>E39</f>
        <v>40000</v>
      </c>
    </row>
    <row r="39" spans="3:5" x14ac:dyDescent="0.25">
      <c r="C39" s="5" t="s">
        <v>28</v>
      </c>
      <c r="D39" s="6">
        <v>40000</v>
      </c>
      <c r="E39" s="6">
        <v>40000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800000</v>
      </c>
      <c r="E54" s="4">
        <f>E55+E58+E59+E56+E62+E60</f>
        <v>800000</v>
      </c>
    </row>
    <row r="55" spans="3:5" x14ac:dyDescent="0.25">
      <c r="C55" s="5" t="s">
        <v>44</v>
      </c>
      <c r="D55" s="6">
        <v>550000</v>
      </c>
      <c r="E55" s="6">
        <v>550000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250000</v>
      </c>
      <c r="E59" s="6">
        <v>194000</v>
      </c>
    </row>
    <row r="60" spans="3:5" x14ac:dyDescent="0.25">
      <c r="C60" s="5" t="s">
        <v>49</v>
      </c>
      <c r="D60" s="6"/>
      <c r="E60" s="6">
        <v>56000</v>
      </c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/>
    </row>
    <row r="63" spans="3:5" x14ac:dyDescent="0.25">
      <c r="C63" s="5" t="s">
        <v>52</v>
      </c>
      <c r="D63" s="6"/>
      <c r="E63" t="s">
        <v>111</v>
      </c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329086705</v>
      </c>
      <c r="E85" s="23">
        <f>E54+E38+E28+E18+E12</f>
        <v>335180207.40999997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94</v>
      </c>
    </row>
    <row r="92" spans="3:5" ht="33.75" customHeight="1" thickBot="1" x14ac:dyDescent="0.3">
      <c r="C92" s="20" t="s">
        <v>95</v>
      </c>
    </row>
    <row r="93" spans="3:5" ht="60.75" thickBot="1" x14ac:dyDescent="0.3">
      <c r="C93" s="21" t="s">
        <v>96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2"/>
  <sheetViews>
    <sheetView showGridLines="0" tabSelected="1" workbookViewId="0">
      <selection activeCell="H23" sqref="H23"/>
    </sheetView>
  </sheetViews>
  <sheetFormatPr defaultColWidth="11.42578125" defaultRowHeight="15" x14ac:dyDescent="0.25"/>
  <cols>
    <col min="1" max="1" width="76.42578125" customWidth="1"/>
    <col min="2" max="2" width="19.5703125" customWidth="1"/>
    <col min="3" max="3" width="16.7109375" customWidth="1"/>
    <col min="4" max="4" width="13.140625" customWidth="1"/>
    <col min="5" max="5" width="15.140625" customWidth="1"/>
    <col min="6" max="6" width="13.28515625" customWidth="1"/>
    <col min="7" max="7" width="9.28515625" customWidth="1"/>
    <col min="8" max="8" width="10.28515625" customWidth="1"/>
    <col min="9" max="9" width="8.85546875" customWidth="1"/>
    <col min="10" max="10" width="8.42578125" customWidth="1"/>
    <col min="11" max="11" width="8" customWidth="1"/>
    <col min="12" max="12" width="7.28515625" customWidth="1"/>
    <col min="13" max="13" width="8.85546875" customWidth="1"/>
    <col min="14" max="14" width="8.7109375" customWidth="1"/>
    <col min="15" max="15" width="7.7109375" customWidth="1"/>
    <col min="16" max="16" width="12.85546875" customWidth="1"/>
  </cols>
  <sheetData>
    <row r="1" spans="1:17" ht="18" customHeight="1" x14ac:dyDescent="0.25">
      <c r="A1" s="56" t="s">
        <v>109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7" ht="22.5" customHeight="1" x14ac:dyDescent="0.25">
      <c r="A2" s="58" t="s">
        <v>98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7" ht="9.75" customHeight="1" x14ac:dyDescent="0.25">
      <c r="A3" s="43">
        <v>2026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7" ht="15.75" customHeight="1" x14ac:dyDescent="0.25">
      <c r="A4" s="41" t="s">
        <v>91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7" ht="15.75" customHeight="1" x14ac:dyDescent="0.25">
      <c r="A5" s="42" t="s">
        <v>77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7" ht="2.25" customHeight="1" x14ac:dyDescent="0.25"/>
    <row r="7" spans="1:17" ht="15.75" customHeight="1" x14ac:dyDescent="0.25">
      <c r="A7" s="48" t="s">
        <v>66</v>
      </c>
      <c r="B7" s="49" t="s">
        <v>93</v>
      </c>
      <c r="C7" s="49" t="s">
        <v>92</v>
      </c>
      <c r="D7" s="52" t="s">
        <v>90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4"/>
    </row>
    <row r="8" spans="1:17" x14ac:dyDescent="0.25">
      <c r="A8" s="48"/>
      <c r="B8" s="50"/>
      <c r="C8" s="50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112</v>
      </c>
      <c r="M8" s="15" t="s">
        <v>114</v>
      </c>
      <c r="N8" s="15" t="s">
        <v>115</v>
      </c>
      <c r="O8" s="16" t="s">
        <v>116</v>
      </c>
      <c r="P8" s="15" t="s">
        <v>78</v>
      </c>
    </row>
    <row r="9" spans="1:17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x14ac:dyDescent="0.25">
      <c r="A10" s="3" t="s">
        <v>1</v>
      </c>
      <c r="B10" s="25">
        <f>B11+B12+B15</f>
        <v>233011100</v>
      </c>
      <c r="C10" s="25">
        <f>C11+C12+C15</f>
        <v>233011100</v>
      </c>
      <c r="D10" s="25">
        <f t="shared" ref="D10:O10" si="0">D11+D12+D15</f>
        <v>16468246.950000001</v>
      </c>
      <c r="E10" s="25">
        <f t="shared" si="0"/>
        <v>17894777.140000001</v>
      </c>
      <c r="F10" s="25">
        <f t="shared" si="0"/>
        <v>17140657.43</v>
      </c>
      <c r="G10" s="25">
        <f t="shared" si="0"/>
        <v>0</v>
      </c>
      <c r="H10" s="25">
        <f t="shared" si="0"/>
        <v>0</v>
      </c>
      <c r="I10" s="25">
        <f t="shared" si="0"/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>
        <f>SUM(D10:O10)</f>
        <v>51503681.520000003</v>
      </c>
    </row>
    <row r="11" spans="1:17" x14ac:dyDescent="0.25">
      <c r="A11" s="5" t="s">
        <v>2</v>
      </c>
      <c r="B11" s="24">
        <v>177394707</v>
      </c>
      <c r="C11" s="24">
        <v>177394707</v>
      </c>
      <c r="D11" s="24">
        <f>11749838.91+7500+2321824.5+283148.31</f>
        <v>14362311.720000001</v>
      </c>
      <c r="E11" s="24">
        <v>15340960.15</v>
      </c>
      <c r="F11" s="24">
        <f>12922124.36+168000+120333.33+1260000+340101.52</f>
        <v>14810559.209999999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f>SUM(D11:O11)</f>
        <v>44513831.079999998</v>
      </c>
    </row>
    <row r="12" spans="1:17" x14ac:dyDescent="0.25">
      <c r="A12" s="5" t="s">
        <v>3</v>
      </c>
      <c r="B12" s="24">
        <v>30738762</v>
      </c>
      <c r="C12" s="24">
        <v>30738762</v>
      </c>
      <c r="D12" s="24">
        <v>333500</v>
      </c>
      <c r="E12" s="24">
        <v>333500</v>
      </c>
      <c r="F12" s="24">
        <v>333500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1000500</v>
      </c>
    </row>
    <row r="13" spans="1:17" x14ac:dyDescent="0.25">
      <c r="A13" s="5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17"/>
    </row>
    <row r="14" spans="1:17" x14ac:dyDescent="0.25">
      <c r="A14" s="5" t="s">
        <v>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7" x14ac:dyDescent="0.25">
      <c r="A15" s="5" t="s">
        <v>6</v>
      </c>
      <c r="B15" s="24">
        <v>24877631</v>
      </c>
      <c r="C15" s="24">
        <v>24877631</v>
      </c>
      <c r="D15" s="24">
        <f>830174.3+834771.05+107489.88</f>
        <v>1772435.23</v>
      </c>
      <c r="E15" s="24">
        <f>1039218.29+1043010.65+138088.05</f>
        <v>2220316.9899999998</v>
      </c>
      <c r="F15" s="24">
        <f>934298.1+937942.49+124357.63</f>
        <v>1996598.2199999997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f t="shared" ref="P15:P25" si="1">SUM(D15:O15)</f>
        <v>5989350.4399999995</v>
      </c>
    </row>
    <row r="16" spans="1:17" x14ac:dyDescent="0.25">
      <c r="A16" s="3" t="s">
        <v>7</v>
      </c>
      <c r="B16" s="25">
        <f t="shared" ref="B16:G16" si="2">B17+B18+B19+B20+B21+B22+B23+B24+B25</f>
        <v>83152099</v>
      </c>
      <c r="C16" s="25">
        <f t="shared" si="2"/>
        <v>89779983.409999996</v>
      </c>
      <c r="D16" s="25">
        <f t="shared" si="2"/>
        <v>4195312.53</v>
      </c>
      <c r="E16" s="25">
        <f>E17+E18+E19+E20+E21+E22+E23+E24+E25</f>
        <v>5136944.09</v>
      </c>
      <c r="F16" s="25">
        <f t="shared" si="2"/>
        <v>8732937.4900000002</v>
      </c>
      <c r="G16" s="25">
        <f t="shared" si="2"/>
        <v>0</v>
      </c>
      <c r="H16" s="25">
        <f t="shared" ref="H16:O16" si="3">H17+H18+H19+H20+H21+H22+H23+H24+H25</f>
        <v>0</v>
      </c>
      <c r="I16" s="25">
        <f t="shared" si="3"/>
        <v>0</v>
      </c>
      <c r="J16" s="25">
        <f t="shared" si="3"/>
        <v>0</v>
      </c>
      <c r="K16" s="25">
        <f t="shared" si="3"/>
        <v>0</v>
      </c>
      <c r="L16" s="25">
        <f t="shared" si="3"/>
        <v>0</v>
      </c>
      <c r="M16" s="25">
        <f t="shared" si="3"/>
        <v>0</v>
      </c>
      <c r="N16" s="25">
        <f t="shared" si="3"/>
        <v>0</v>
      </c>
      <c r="O16" s="25">
        <f t="shared" si="3"/>
        <v>0</v>
      </c>
      <c r="P16" s="25">
        <f t="shared" si="1"/>
        <v>18065194.109999999</v>
      </c>
    </row>
    <row r="17" spans="1:16" x14ac:dyDescent="0.25">
      <c r="A17" s="5" t="s">
        <v>8</v>
      </c>
      <c r="B17" s="24">
        <v>26752090</v>
      </c>
      <c r="C17" s="24">
        <v>26819657.5</v>
      </c>
      <c r="D17" s="24">
        <f>691768.57+394996.41+1670784.43+518358.91+3094+1600</f>
        <v>3280602.3200000003</v>
      </c>
      <c r="E17" s="24">
        <f>392341.28+207269.58+1075113.15+430030.45+900</f>
        <v>2105654.46</v>
      </c>
      <c r="F17" s="24">
        <f>604959.42+281054.54+1014771.82+478298.88+6188+5070</f>
        <v>2390342.6599999997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f t="shared" si="1"/>
        <v>7776599.4399999995</v>
      </c>
    </row>
    <row r="18" spans="1:16" x14ac:dyDescent="0.25">
      <c r="A18" s="5" t="s">
        <v>9</v>
      </c>
      <c r="B18" s="24">
        <v>104500</v>
      </c>
      <c r="C18" s="24">
        <v>104500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0</v>
      </c>
    </row>
    <row r="19" spans="1:16" x14ac:dyDescent="0.25">
      <c r="A19" s="5" t="s">
        <v>10</v>
      </c>
      <c r="B19" s="24">
        <v>2036000</v>
      </c>
      <c r="C19" s="24">
        <v>5328277.7699999996</v>
      </c>
      <c r="D19" s="24">
        <v>23335</v>
      </c>
      <c r="E19" s="24">
        <v>1380385</v>
      </c>
      <c r="F19" s="24">
        <v>2264425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3668145</v>
      </c>
    </row>
    <row r="20" spans="1:16" x14ac:dyDescent="0.25">
      <c r="A20" s="5" t="s">
        <v>11</v>
      </c>
      <c r="B20" s="24">
        <v>219000</v>
      </c>
      <c r="C20" s="24">
        <v>219000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0</v>
      </c>
    </row>
    <row r="21" spans="1:16" x14ac:dyDescent="0.25">
      <c r="A21" s="5" t="s">
        <v>12</v>
      </c>
      <c r="B21" s="24">
        <v>23260000</v>
      </c>
      <c r="C21" s="24">
        <v>23816481.059999999</v>
      </c>
      <c r="D21" s="24">
        <v>81184</v>
      </c>
      <c r="E21" s="24">
        <v>0</v>
      </c>
      <c r="F21" s="24">
        <v>1053902.8400000001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1135086.8400000001</v>
      </c>
    </row>
    <row r="22" spans="1:16" x14ac:dyDescent="0.25">
      <c r="A22" s="5" t="s">
        <v>13</v>
      </c>
      <c r="B22" s="24">
        <v>15692720</v>
      </c>
      <c r="C22" s="24">
        <v>15717220</v>
      </c>
      <c r="D22" s="24">
        <v>660239.43999999994</v>
      </c>
      <c r="E22" s="24">
        <v>1366288.89</v>
      </c>
      <c r="F22" s="24">
        <v>953165.64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2979693.9699999997</v>
      </c>
    </row>
    <row r="23" spans="1:16" ht="30" x14ac:dyDescent="0.25">
      <c r="A23" s="29" t="s">
        <v>14</v>
      </c>
      <c r="B23" s="24">
        <v>2671200</v>
      </c>
      <c r="C23" s="24">
        <v>3563200</v>
      </c>
      <c r="D23" s="24">
        <v>0</v>
      </c>
      <c r="E23" s="24">
        <f>41300+40493.66</f>
        <v>81793.66</v>
      </c>
      <c r="F23" s="24">
        <f>88736+70682</f>
        <v>159418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241211.66</v>
      </c>
    </row>
    <row r="24" spans="1:16" x14ac:dyDescent="0.25">
      <c r="A24" s="5" t="s">
        <v>15</v>
      </c>
      <c r="B24" s="24">
        <v>8218589</v>
      </c>
      <c r="C24" s="24">
        <v>9503121.2599999998</v>
      </c>
      <c r="D24" s="24">
        <f>16000</f>
        <v>16000</v>
      </c>
      <c r="E24" s="24">
        <f>58970.5+16000+35400</f>
        <v>110370.5</v>
      </c>
      <c r="F24" s="24">
        <f>16000+1063230.3</f>
        <v>1079230.3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1205600.8</v>
      </c>
    </row>
    <row r="25" spans="1:16" x14ac:dyDescent="0.25">
      <c r="A25" s="5" t="s">
        <v>16</v>
      </c>
      <c r="B25" s="24">
        <v>4198000</v>
      </c>
      <c r="C25" s="24">
        <v>4708525.82</v>
      </c>
      <c r="D25" s="24">
        <v>133951.76999999999</v>
      </c>
      <c r="E25" s="24">
        <v>92451.58</v>
      </c>
      <c r="F25" s="24">
        <v>832453.05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1058856.3999999999</v>
      </c>
    </row>
    <row r="26" spans="1:16" x14ac:dyDescent="0.25">
      <c r="A26" s="3" t="s">
        <v>17</v>
      </c>
      <c r="B26" s="25">
        <f>B27+B28+B29+B30+B31+B32+B33+B35</f>
        <v>12083506</v>
      </c>
      <c r="C26" s="25">
        <f>C27+C28+C29+C30+C31+C32+C33+C35</f>
        <v>11549124</v>
      </c>
      <c r="D26" s="25">
        <f t="shared" ref="D26:P26" si="4">D27+D28+D29+D30+D31+D32+D33+D35</f>
        <v>452000</v>
      </c>
      <c r="E26" s="25">
        <f t="shared" si="4"/>
        <v>495390.28</v>
      </c>
      <c r="F26" s="25">
        <f t="shared" si="4"/>
        <v>683323.69000000006</v>
      </c>
      <c r="G26" s="25">
        <f t="shared" si="4"/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0</v>
      </c>
      <c r="O26" s="25">
        <f t="shared" si="4"/>
        <v>0</v>
      </c>
      <c r="P26" s="25">
        <f t="shared" si="4"/>
        <v>1630713.97</v>
      </c>
    </row>
    <row r="27" spans="1:16" x14ac:dyDescent="0.25">
      <c r="A27" s="5" t="s">
        <v>18</v>
      </c>
      <c r="B27" s="24">
        <v>460000</v>
      </c>
      <c r="C27" s="24">
        <v>510000</v>
      </c>
      <c r="D27" s="24">
        <v>0</v>
      </c>
      <c r="E27" s="24">
        <v>29480</v>
      </c>
      <c r="F27" s="24">
        <v>15420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f t="shared" ref="P27:P34" si="5">SUM(D27:O27)</f>
        <v>44900</v>
      </c>
    </row>
    <row r="28" spans="1:16" x14ac:dyDescent="0.25">
      <c r="A28" s="5" t="s">
        <v>19</v>
      </c>
      <c r="B28" s="24">
        <v>70000</v>
      </c>
      <c r="C28" s="24">
        <v>70000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si="5"/>
        <v>0</v>
      </c>
    </row>
    <row r="29" spans="1:16" x14ac:dyDescent="0.25">
      <c r="A29" s="5" t="s">
        <v>20</v>
      </c>
      <c r="B29" s="24">
        <v>300000</v>
      </c>
      <c r="C29" s="24">
        <v>330357</v>
      </c>
      <c r="D29" s="24">
        <v>0</v>
      </c>
      <c r="E29" s="24">
        <v>0</v>
      </c>
      <c r="F29" s="24">
        <v>17552.5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5"/>
        <v>17552.5</v>
      </c>
    </row>
    <row r="30" spans="1:16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5"/>
        <v>0</v>
      </c>
    </row>
    <row r="31" spans="1:16" x14ac:dyDescent="0.25">
      <c r="A31" s="5" t="s">
        <v>22</v>
      </c>
      <c r="B31" s="24">
        <v>1200000</v>
      </c>
      <c r="C31" s="24">
        <v>510000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0</v>
      </c>
    </row>
    <row r="32" spans="1:16" x14ac:dyDescent="0.25">
      <c r="A32" s="5" t="s">
        <v>23</v>
      </c>
      <c r="B32" s="24">
        <v>200000</v>
      </c>
      <c r="C32" s="24">
        <v>208000</v>
      </c>
      <c r="D32" s="24">
        <v>0</v>
      </c>
      <c r="E32" s="24">
        <v>0</v>
      </c>
      <c r="F32" s="24">
        <f>5315.39+3639.38+590</f>
        <v>9544.77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9544.77</v>
      </c>
    </row>
    <row r="33" spans="1:16" x14ac:dyDescent="0.25">
      <c r="A33" s="5" t="s">
        <v>24</v>
      </c>
      <c r="B33" s="24">
        <v>9140000</v>
      </c>
      <c r="C33" s="24">
        <v>9158750</v>
      </c>
      <c r="D33" s="24">
        <v>452000</v>
      </c>
      <c r="E33" s="24">
        <v>442000</v>
      </c>
      <c r="F33" s="24">
        <f>484000+99999.99+9318.46+1607.16</f>
        <v>594925.61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5"/>
        <v>1488925.6099999999</v>
      </c>
    </row>
    <row r="34" spans="1:16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5"/>
        <v>0</v>
      </c>
    </row>
    <row r="35" spans="1:16" x14ac:dyDescent="0.25">
      <c r="A35" s="5" t="s">
        <v>26</v>
      </c>
      <c r="B35" s="24">
        <v>713506</v>
      </c>
      <c r="C35" s="24">
        <v>762017</v>
      </c>
      <c r="D35" s="24">
        <v>0</v>
      </c>
      <c r="E35" s="24">
        <v>23910.28</v>
      </c>
      <c r="F35" s="24">
        <f>8754.48+23883.2+365.8+12602.39+274.94</f>
        <v>45880.810000000005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>SUM(D35:O35)</f>
        <v>69791.09</v>
      </c>
    </row>
    <row r="36" spans="1:16" x14ac:dyDescent="0.25">
      <c r="A36" s="3" t="s">
        <v>27</v>
      </c>
      <c r="B36" s="25">
        <f>B37</f>
        <v>40000</v>
      </c>
      <c r="C36" s="25">
        <f>C37</f>
        <v>40000</v>
      </c>
      <c r="D36" s="25">
        <f t="shared" ref="D36:P36" si="6">D37</f>
        <v>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  <c r="O36" s="25">
        <f t="shared" si="6"/>
        <v>0</v>
      </c>
      <c r="P36" s="25">
        <f t="shared" si="6"/>
        <v>0</v>
      </c>
    </row>
    <row r="37" spans="1:16" x14ac:dyDescent="0.25">
      <c r="A37" s="5" t="s">
        <v>28</v>
      </c>
      <c r="B37" s="24">
        <v>40000</v>
      </c>
      <c r="C37" s="24">
        <v>40000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f>SUM(D37:O37)</f>
        <v>0</v>
      </c>
    </row>
    <row r="38" spans="1:16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3" t="s">
        <v>36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3" t="s">
        <v>43</v>
      </c>
      <c r="B52" s="25">
        <f>B53+B56+B57</f>
        <v>800000</v>
      </c>
      <c r="C52" s="25">
        <f>C53+C56+C57+C54+C60+C58</f>
        <v>800000</v>
      </c>
      <c r="D52" s="25">
        <f>D53+D56+D57</f>
        <v>0</v>
      </c>
      <c r="E52" s="25">
        <f>E53+E56+E57</f>
        <v>0</v>
      </c>
      <c r="F52" s="25">
        <f>F53+F56+F57+F60</f>
        <v>78698.92</v>
      </c>
      <c r="G52" s="25">
        <f>G53+G56+G57</f>
        <v>0</v>
      </c>
      <c r="H52" s="25">
        <f>H54+H53</f>
        <v>0</v>
      </c>
      <c r="I52" s="25">
        <f t="shared" ref="I52:M52" si="7">I53+I56+I57</f>
        <v>0</v>
      </c>
      <c r="J52" s="25">
        <f t="shared" si="7"/>
        <v>0</v>
      </c>
      <c r="K52" s="25">
        <f t="shared" si="7"/>
        <v>0</v>
      </c>
      <c r="L52" s="25">
        <f>L53+L56+L57+L54</f>
        <v>0</v>
      </c>
      <c r="M52" s="25">
        <f t="shared" si="7"/>
        <v>0</v>
      </c>
      <c r="N52" s="25">
        <f>N53+N56+N57+N54+N60</f>
        <v>0</v>
      </c>
      <c r="O52" s="25">
        <f>O53+O56+O57+O54</f>
        <v>0</v>
      </c>
      <c r="P52" s="25">
        <f>SUM(D52:O52)</f>
        <v>78698.92</v>
      </c>
    </row>
    <row r="53" spans="1:16" x14ac:dyDescent="0.25">
      <c r="A53" s="5" t="s">
        <v>44</v>
      </c>
      <c r="B53" s="24">
        <v>550000</v>
      </c>
      <c r="C53" s="24">
        <v>550000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f>SUM(D53:O53)</f>
        <v>0</v>
      </c>
    </row>
    <row r="54" spans="1:16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>SUM(D54:O54)</f>
        <v>0</v>
      </c>
    </row>
    <row r="55" spans="1:16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ref="P55:P57" si="8">SUM(D55:O55)</f>
        <v>0</v>
      </c>
    </row>
    <row r="56" spans="1:16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si="8"/>
        <v>0</v>
      </c>
    </row>
    <row r="57" spans="1:16" x14ac:dyDescent="0.25">
      <c r="A57" s="5" t="s">
        <v>48</v>
      </c>
      <c r="B57" s="24">
        <v>250000</v>
      </c>
      <c r="C57" s="24">
        <v>194000</v>
      </c>
      <c r="D57" s="24">
        <v>0</v>
      </c>
      <c r="E57" s="24">
        <v>0</v>
      </c>
      <c r="F57" s="24">
        <v>78698.92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si="8"/>
        <v>78698.92</v>
      </c>
    </row>
    <row r="58" spans="1:16" x14ac:dyDescent="0.25">
      <c r="A58" s="5" t="s">
        <v>49</v>
      </c>
      <c r="B58" s="24">
        <v>0</v>
      </c>
      <c r="C58" s="24">
        <v>56000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</row>
    <row r="59" spans="1:16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f>SUM(D60:O60)</f>
        <v>0</v>
      </c>
    </row>
    <row r="61" spans="1:16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3" t="s">
        <v>53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16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3" t="s">
        <v>58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</row>
    <row r="68" spans="1:16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3" t="s">
        <v>61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</row>
    <row r="71" spans="1:16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1" t="s">
        <v>67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 x14ac:dyDescent="0.25">
      <c r="A75" s="3" t="s">
        <v>68</v>
      </c>
      <c r="B75" s="25"/>
      <c r="C75" s="2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3" t="s">
        <v>71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spans="1:16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</row>
    <row r="82" spans="1:16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ht="24" customHeight="1" x14ac:dyDescent="0.25">
      <c r="A83" s="9" t="s">
        <v>65</v>
      </c>
      <c r="B83" s="28">
        <f>B52+B36+B26+B16+B10</f>
        <v>329086705</v>
      </c>
      <c r="C83" s="28">
        <f>C52+C36+C26+C16+C10</f>
        <v>335180207.40999997</v>
      </c>
      <c r="D83" s="28">
        <f t="shared" ref="D83:P83" si="9">D52+D36+D26+D16+D10</f>
        <v>21115559.48</v>
      </c>
      <c r="E83" s="28">
        <f t="shared" si="9"/>
        <v>23527111.510000002</v>
      </c>
      <c r="F83" s="28">
        <f t="shared" si="9"/>
        <v>26635617.530000001</v>
      </c>
      <c r="G83" s="28">
        <f t="shared" si="9"/>
        <v>0</v>
      </c>
      <c r="H83" s="28">
        <f t="shared" si="9"/>
        <v>0</v>
      </c>
      <c r="I83" s="28">
        <f t="shared" si="9"/>
        <v>0</v>
      </c>
      <c r="J83" s="28">
        <f t="shared" si="9"/>
        <v>0</v>
      </c>
      <c r="K83" s="28">
        <f t="shared" si="9"/>
        <v>0</v>
      </c>
      <c r="L83" s="28">
        <f t="shared" si="9"/>
        <v>0</v>
      </c>
      <c r="M83" s="28">
        <f t="shared" si="9"/>
        <v>0</v>
      </c>
      <c r="N83" s="28">
        <f t="shared" si="9"/>
        <v>0</v>
      </c>
      <c r="O83" s="28">
        <f t="shared" si="9"/>
        <v>0</v>
      </c>
      <c r="P83" s="28">
        <f t="shared" si="9"/>
        <v>71278288.520000011</v>
      </c>
    </row>
    <row r="84" spans="1:16" ht="12" customHeight="1" x14ac:dyDescent="0.25">
      <c r="A84" s="38" t="s">
        <v>110</v>
      </c>
      <c r="B84" s="39"/>
    </row>
    <row r="85" spans="1:16" ht="13.5" hidden="1" customHeight="1" x14ac:dyDescent="0.3">
      <c r="A85" s="31"/>
      <c r="B85" s="30"/>
      <c r="C85" s="30"/>
      <c r="D85" s="30"/>
      <c r="E85" s="31"/>
      <c r="F85" s="32"/>
      <c r="H85" s="33"/>
      <c r="I85" s="30"/>
    </row>
    <row r="86" spans="1:16" ht="18.75" customHeight="1" x14ac:dyDescent="0.25"/>
    <row r="87" spans="1:16" ht="24" customHeight="1" x14ac:dyDescent="0.3">
      <c r="A87" s="31"/>
      <c r="B87" s="31" t="s">
        <v>100</v>
      </c>
      <c r="C87" s="30"/>
      <c r="D87" s="30"/>
      <c r="E87" s="30"/>
      <c r="F87" s="31" t="s">
        <v>101</v>
      </c>
      <c r="H87" s="32"/>
      <c r="J87" s="33"/>
      <c r="K87" s="30"/>
    </row>
    <row r="88" spans="1:16" ht="27" customHeight="1" x14ac:dyDescent="0.3">
      <c r="A88" s="34"/>
      <c r="B88" s="34" t="s">
        <v>102</v>
      </c>
      <c r="C88" s="32"/>
      <c r="D88" s="30"/>
      <c r="E88" s="30"/>
      <c r="F88" s="34" t="s">
        <v>102</v>
      </c>
      <c r="H88" s="34"/>
      <c r="I88" s="30"/>
      <c r="J88" s="30"/>
      <c r="K88" s="30"/>
    </row>
    <row r="89" spans="1:16" ht="24" customHeight="1" x14ac:dyDescent="0.3">
      <c r="A89" s="32"/>
      <c r="B89" s="32" t="s">
        <v>103</v>
      </c>
      <c r="C89" s="32"/>
      <c r="D89" s="30"/>
      <c r="E89" s="30"/>
      <c r="F89" s="32" t="s">
        <v>104</v>
      </c>
      <c r="G89" s="51" t="s">
        <v>117</v>
      </c>
      <c r="H89" s="51"/>
      <c r="I89" s="51"/>
      <c r="J89" s="51"/>
      <c r="K89" s="51"/>
    </row>
    <row r="90" spans="1:16" s="55" customFormat="1" ht="18.75" x14ac:dyDescent="0.3">
      <c r="A90" s="31"/>
      <c r="B90" s="31" t="s">
        <v>105</v>
      </c>
      <c r="C90" s="31"/>
      <c r="D90" s="30"/>
      <c r="E90" s="30"/>
      <c r="F90" s="31" t="s">
        <v>106</v>
      </c>
      <c r="H90" s="31"/>
      <c r="I90" s="30"/>
      <c r="J90" s="30"/>
      <c r="K90" s="30"/>
    </row>
    <row r="91" spans="1:16" ht="18.75" x14ac:dyDescent="0.3">
      <c r="D91" s="30"/>
      <c r="E91" s="30"/>
      <c r="F91" s="30"/>
      <c r="H91" s="30"/>
      <c r="I91" s="30"/>
      <c r="J91" s="30"/>
      <c r="K91" s="30"/>
    </row>
    <row r="92" spans="1:16" ht="18.75" x14ac:dyDescent="0.25">
      <c r="B92" s="32"/>
    </row>
  </sheetData>
  <mergeCells count="10">
    <mergeCell ref="A5:P5"/>
    <mergeCell ref="D7:P7"/>
    <mergeCell ref="A1:P1"/>
    <mergeCell ref="A2:P2"/>
    <mergeCell ref="A7:A8"/>
    <mergeCell ref="B7:B8"/>
    <mergeCell ref="C7:C8"/>
    <mergeCell ref="A3:P3"/>
    <mergeCell ref="A4:P4"/>
    <mergeCell ref="G89:K89"/>
  </mergeCells>
  <pageMargins left="0" right="0" top="0.39370078740157483" bottom="0.55118110236220474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0"/>
  <sheetViews>
    <sheetView showGridLines="0" zoomScaleNormal="100" workbookViewId="0">
      <selection activeCell="D18" sqref="D18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4" width="13.5703125" customWidth="1"/>
    <col min="5" max="5" width="9.85546875" customWidth="1"/>
    <col min="6" max="6" width="10.140625" customWidth="1"/>
    <col min="7" max="7" width="9.7109375" customWidth="1"/>
    <col min="8" max="8" width="9.28515625" customWidth="1"/>
    <col min="9" max="9" width="9.140625" customWidth="1"/>
    <col min="10" max="10" width="9.42578125" customWidth="1"/>
    <col min="11" max="11" width="9.5703125" customWidth="1"/>
    <col min="12" max="12" width="10.42578125" customWidth="1"/>
    <col min="13" max="13" width="11.5703125" customWidth="1"/>
    <col min="14" max="14" width="14.5703125" customWidth="1"/>
  </cols>
  <sheetData>
    <row r="1" spans="1:15" ht="6" customHeight="1" x14ac:dyDescent="0.25"/>
    <row r="2" spans="1:15" ht="21" customHeight="1" x14ac:dyDescent="0.25">
      <c r="A2" s="45" t="s">
        <v>109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5" ht="21" customHeight="1" x14ac:dyDescent="0.25">
      <c r="A3" s="41" t="s">
        <v>99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ht="11.25" customHeight="1" x14ac:dyDescent="0.25">
      <c r="A4" s="43">
        <v>2026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 ht="15.75" customHeight="1" x14ac:dyDescent="0.25">
      <c r="A5" s="41" t="s">
        <v>91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4.2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5" ht="7.5" hidden="1" customHeight="1" x14ac:dyDescent="0.25"/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112</v>
      </c>
      <c r="K8" s="35" t="s">
        <v>87</v>
      </c>
      <c r="L8" s="35" t="s">
        <v>88</v>
      </c>
      <c r="M8" s="35" t="s">
        <v>89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16468246.950000001</v>
      </c>
      <c r="C10" s="25">
        <f t="shared" ref="C10:M10" si="0">C11+C12+C15</f>
        <v>17894777.140000001</v>
      </c>
      <c r="D10" s="25">
        <f t="shared" si="0"/>
        <v>17140657.43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51503681.520000003</v>
      </c>
    </row>
    <row r="11" spans="1:15" ht="17.25" customHeight="1" x14ac:dyDescent="0.25">
      <c r="A11" s="5" t="s">
        <v>2</v>
      </c>
      <c r="B11" s="24">
        <v>14362311.720000001</v>
      </c>
      <c r="C11" s="24">
        <v>15340960.15</v>
      </c>
      <c r="D11" s="24">
        <v>14810559.210000001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44513831.079999998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1000500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1772435.23</v>
      </c>
      <c r="C15" s="24">
        <v>2220316.9900000002</v>
      </c>
      <c r="D15" s="24">
        <v>1996598.22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5989350.4400000004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4195312.5299999993</v>
      </c>
      <c r="C16" s="25">
        <f t="shared" si="1"/>
        <v>5136944.09</v>
      </c>
      <c r="D16" s="25">
        <f t="shared" si="1"/>
        <v>8732937.4900000002</v>
      </c>
      <c r="E16" s="25">
        <f>E17+E18+E19+E20+E21+E22+E23+E24+E25</f>
        <v>0</v>
      </c>
      <c r="F16" s="25">
        <f t="shared" si="1"/>
        <v>0</v>
      </c>
      <c r="G16" s="25">
        <f>G17+G18+G19+G20+G21+G22+G23+G24+G25</f>
        <v>0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18065194.109999999</v>
      </c>
    </row>
    <row r="17" spans="1:14" ht="17.25" customHeight="1" x14ac:dyDescent="0.25">
      <c r="A17" s="5" t="s">
        <v>8</v>
      </c>
      <c r="B17" s="24">
        <v>3280602.32</v>
      </c>
      <c r="C17" s="24">
        <v>2105654.46</v>
      </c>
      <c r="D17" s="24">
        <v>2390342.66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7776599.4399999995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23335</v>
      </c>
      <c r="C19" s="24">
        <v>1380385</v>
      </c>
      <c r="D19" s="24">
        <v>2264425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3668145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81184</v>
      </c>
      <c r="C21" s="24">
        <v>0</v>
      </c>
      <c r="D21" s="24">
        <v>1053902.8400000001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1135086.8400000001</v>
      </c>
    </row>
    <row r="22" spans="1:14" ht="17.25" customHeight="1" x14ac:dyDescent="0.25">
      <c r="A22" s="5" t="s">
        <v>13</v>
      </c>
      <c r="B22" s="24">
        <v>660239.43999999994</v>
      </c>
      <c r="C22" s="24">
        <v>1366288.89</v>
      </c>
      <c r="D22" s="24">
        <v>953165.64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2979693.9699999997</v>
      </c>
    </row>
    <row r="23" spans="1:14" ht="27" customHeight="1" x14ac:dyDescent="0.25">
      <c r="A23" s="29" t="s">
        <v>14</v>
      </c>
      <c r="B23" s="24">
        <v>0</v>
      </c>
      <c r="C23" s="24">
        <v>81793.66</v>
      </c>
      <c r="D23" s="24">
        <v>159418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241211.66</v>
      </c>
    </row>
    <row r="24" spans="1:14" ht="17.25" customHeight="1" x14ac:dyDescent="0.25">
      <c r="A24" s="5" t="s">
        <v>15</v>
      </c>
      <c r="B24" s="24">
        <v>16000</v>
      </c>
      <c r="C24" s="24">
        <v>110370.5</v>
      </c>
      <c r="D24" s="24">
        <v>1079230.3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1205600.8</v>
      </c>
    </row>
    <row r="25" spans="1:14" ht="17.25" customHeight="1" x14ac:dyDescent="0.25">
      <c r="A25" s="5" t="s">
        <v>16</v>
      </c>
      <c r="B25" s="24">
        <v>133951.76999999999</v>
      </c>
      <c r="C25" s="24">
        <v>92451.58</v>
      </c>
      <c r="D25" s="24">
        <v>832453.05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1058856.3999999999</v>
      </c>
    </row>
    <row r="26" spans="1:14" ht="17.25" customHeight="1" x14ac:dyDescent="0.25">
      <c r="A26" s="3" t="s">
        <v>17</v>
      </c>
      <c r="B26" s="25">
        <f>B27+B28+B29+B30+B31+B32+B33</f>
        <v>452000</v>
      </c>
      <c r="C26" s="25">
        <f>C27+C28+C29+C30+C31+C32+C33+C35</f>
        <v>495390.28</v>
      </c>
      <c r="D26" s="25">
        <f>D27+D28+D29+D30+D31+D32+D33+D35</f>
        <v>683323.69</v>
      </c>
      <c r="E26" s="25">
        <f>E27+E28+E29+E30+E31+E32+E35+E33</f>
        <v>0</v>
      </c>
      <c r="F26" s="25">
        <f t="shared" ref="F26:N26" si="4">F27+F28+F29+F30+F31+F32+F33+F35</f>
        <v>0</v>
      </c>
      <c r="G26" s="25">
        <f t="shared" si="4"/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1630713.97</v>
      </c>
    </row>
    <row r="27" spans="1:14" ht="17.25" customHeight="1" x14ac:dyDescent="0.25">
      <c r="A27" s="5" t="s">
        <v>18</v>
      </c>
      <c r="B27" s="24">
        <v>0</v>
      </c>
      <c r="C27" s="24">
        <v>29480</v>
      </c>
      <c r="D27" s="24">
        <v>15420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44900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17552.5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17552.5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9544.77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9544.77</v>
      </c>
    </row>
    <row r="33" spans="1:14" ht="17.25" customHeight="1" x14ac:dyDescent="0.25">
      <c r="A33" s="5" t="s">
        <v>24</v>
      </c>
      <c r="B33" s="24">
        <v>452000</v>
      </c>
      <c r="C33" s="24">
        <v>442000</v>
      </c>
      <c r="D33" s="24">
        <v>594925.61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1488925.6099999999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23910.28</v>
      </c>
      <c r="D35" s="24">
        <v>45880.81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69791.09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D53+D60+D57</f>
        <v>78698.92</v>
      </c>
      <c r="E52" s="25">
        <f>E53+E57+E60</f>
        <v>0</v>
      </c>
      <c r="F52" s="25">
        <f>F54+F53</f>
        <v>0</v>
      </c>
      <c r="G52" s="25">
        <f>G54+G53+G56+G57</f>
        <v>0</v>
      </c>
      <c r="H52" s="25">
        <f>H53+H57</f>
        <v>0</v>
      </c>
      <c r="I52" s="25">
        <f>I53+I57</f>
        <v>0</v>
      </c>
      <c r="J52" s="25">
        <f>J53+J54</f>
        <v>0</v>
      </c>
      <c r="K52" s="25">
        <f>K53</f>
        <v>0</v>
      </c>
      <c r="L52" s="25">
        <f>L53+L57</f>
        <v>0</v>
      </c>
      <c r="M52" s="25">
        <f>M53+M54+M57</f>
        <v>0</v>
      </c>
      <c r="N52" s="25">
        <f t="shared" ref="N52:N57" si="8">SUM(B52:M52)</f>
        <v>78698.92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78698.92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78698.92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B10+B16+B52+B26</f>
        <v>21115559.48</v>
      </c>
      <c r="C83" s="26">
        <f>C52+C16+C10+C26</f>
        <v>23527111.510000002</v>
      </c>
      <c r="D83" s="26">
        <f>D52+D16+D10+D26+D36</f>
        <v>26635617.530000001</v>
      </c>
      <c r="E83" s="26">
        <f>E52+E16+E10+E26</f>
        <v>0</v>
      </c>
      <c r="F83" s="26">
        <f>F52+F16+F10+F26</f>
        <v>0</v>
      </c>
      <c r="G83" s="26">
        <f>G52+G16+G10+G26</f>
        <v>0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71278288.520000011</v>
      </c>
    </row>
    <row r="84" spans="1:14" x14ac:dyDescent="0.25">
      <c r="A84" s="37"/>
    </row>
    <row r="85" spans="1:14" ht="18.75" x14ac:dyDescent="0.3">
      <c r="A85" s="31" t="s">
        <v>100</v>
      </c>
      <c r="B85" s="30"/>
      <c r="C85" s="30"/>
      <c r="D85" s="30"/>
      <c r="E85" s="31" t="s">
        <v>101</v>
      </c>
      <c r="G85" s="32"/>
      <c r="I85" s="33"/>
      <c r="J85" s="30"/>
    </row>
    <row r="86" spans="1:14" ht="36.75" customHeight="1" x14ac:dyDescent="0.3">
      <c r="A86" s="34" t="s">
        <v>102</v>
      </c>
      <c r="B86" s="32"/>
      <c r="C86" s="30"/>
      <c r="D86" s="30"/>
      <c r="E86" s="34" t="s">
        <v>102</v>
      </c>
      <c r="G86" s="34"/>
      <c r="H86" s="30"/>
      <c r="I86" s="30"/>
      <c r="J86" s="30"/>
    </row>
    <row r="87" spans="1:14" ht="18.75" x14ac:dyDescent="0.3">
      <c r="A87" s="32" t="s">
        <v>103</v>
      </c>
      <c r="B87" s="32"/>
      <c r="C87" s="30"/>
      <c r="D87" s="30"/>
      <c r="E87" s="32" t="s">
        <v>107</v>
      </c>
      <c r="F87" s="36"/>
      <c r="G87" s="40" t="s">
        <v>113</v>
      </c>
      <c r="H87" s="36"/>
      <c r="I87" s="36"/>
      <c r="J87" s="30"/>
    </row>
    <row r="88" spans="1:14" ht="18.75" x14ac:dyDescent="0.3">
      <c r="A88" s="31" t="s">
        <v>105</v>
      </c>
      <c r="B88" s="31"/>
      <c r="C88" s="30"/>
      <c r="D88" s="30"/>
      <c r="E88" s="31" t="s">
        <v>108</v>
      </c>
      <c r="G88" s="31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" right="0" top="0.55118110236220474" bottom="0.59055118110236227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2026-05-18T18:39:40Z</cp:lastPrinted>
  <dcterms:created xsi:type="dcterms:W3CDTF">2021-07-29T18:58:50Z</dcterms:created>
  <dcterms:modified xsi:type="dcterms:W3CDTF">2026-05-18T18:43:09Z</dcterms:modified>
</cp:coreProperties>
</file>