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8E8AF054-581C-4145-9196-0FBF406F8F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2" l="1"/>
  <c r="G18" i="2"/>
  <c r="G26" i="2"/>
  <c r="G25" i="2"/>
  <c r="G19" i="2"/>
  <c r="G17" i="2"/>
  <c r="F19" i="2" l="1"/>
  <c r="F13" i="2"/>
  <c r="F17" i="2"/>
  <c r="L52" i="3"/>
  <c r="O18" i="2"/>
  <c r="I52" i="3"/>
  <c r="J18" i="2" l="1"/>
  <c r="E16" i="3"/>
  <c r="R62" i="2" l="1"/>
  <c r="H54" i="2"/>
  <c r="D52" i="3"/>
  <c r="E52" i="3"/>
  <c r="D26" i="3"/>
  <c r="C26" i="3"/>
  <c r="E54" i="1" l="1"/>
  <c r="L16" i="3" l="1"/>
  <c r="N55" i="3"/>
  <c r="N61" i="3"/>
  <c r="N60" i="3"/>
  <c r="N59" i="3"/>
  <c r="N58" i="3"/>
  <c r="P54" i="2"/>
  <c r="P18" i="2"/>
  <c r="J52" i="3"/>
  <c r="J26" i="3"/>
  <c r="J16" i="3"/>
  <c r="N54" i="2"/>
  <c r="N18" i="2"/>
  <c r="E54" i="2"/>
  <c r="G16" i="3"/>
  <c r="G52" i="3"/>
  <c r="K18" i="2"/>
  <c r="G26" i="3" l="1"/>
  <c r="F26" i="3"/>
  <c r="F52" i="3"/>
  <c r="F16" i="3"/>
  <c r="J54" i="2"/>
  <c r="R39" i="2"/>
  <c r="E26" i="3"/>
  <c r="I18" i="2" l="1"/>
  <c r="E18" i="1" l="1"/>
  <c r="H18" i="2"/>
  <c r="N37" i="3" l="1"/>
  <c r="D16" i="3"/>
  <c r="B16" i="3" l="1"/>
  <c r="D12" i="2"/>
  <c r="F18" i="2"/>
  <c r="C16" i="3"/>
  <c r="D28" i="1"/>
  <c r="D12" i="1"/>
  <c r="M16" i="3"/>
  <c r="M26" i="3"/>
  <c r="M52" i="3"/>
  <c r="Q18" i="2"/>
  <c r="K26" i="3"/>
  <c r="R36" i="2"/>
  <c r="R59" i="2"/>
  <c r="R58" i="2"/>
  <c r="R57" i="2"/>
  <c r="H16" i="3" l="1"/>
  <c r="H52" i="3"/>
  <c r="H26" i="3"/>
  <c r="L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D18" i="2"/>
  <c r="D18" i="1" l="1"/>
  <c r="M10" i="3"/>
  <c r="Q54" i="2"/>
  <c r="E38" i="2"/>
  <c r="E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D83" i="3" s="1"/>
  <c r="C10" i="3"/>
  <c r="B10" i="3"/>
  <c r="B83" i="3" s="1"/>
  <c r="N11" i="3"/>
  <c r="R56" i="2"/>
  <c r="R55" i="2"/>
  <c r="O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E12" i="2"/>
  <c r="E85" i="2" l="1"/>
  <c r="R12" i="2"/>
  <c r="K83" i="3"/>
  <c r="E83" i="3"/>
  <c r="C83" i="3"/>
  <c r="M83" i="3"/>
  <c r="L83" i="3"/>
  <c r="D85" i="2"/>
  <c r="R54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2" i="1"/>
  <c r="E85" i="1" l="1"/>
  <c r="N83" i="3"/>
  <c r="D85" i="1"/>
  <c r="R85" i="2"/>
</calcChain>
</file>

<file path=xl/sharedStrings.xml><?xml version="1.0" encoding="utf-8"?>
<sst xmlns="http://schemas.openxmlformats.org/spreadsheetml/2006/main" count="294" uniqueCount="117">
  <si>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</si>
  <si>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</si>
  <si>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</si>
  <si>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</si>
  <si>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</si>
  <si>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</si>
  <si>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</si>
  <si>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</si>
  <si>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</si>
  <si>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</si>
  <si>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</si>
  <si>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</si>
  <si>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</si>
  <si>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</si>
  <si>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</si>
  <si>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</si>
  <si>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</si>
  <si>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</si>
  <si>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</si>
  <si>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</si>
  <si>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</si>
  <si>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</si>
  <si>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</si>
  <si>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</si>
  <si>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</si>
  <si>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</si>
  <si>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</si>
  <si>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</si>
  <si>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</si>
  <si>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</si>
  <si>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</si>
  <si>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</si>
  <si>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</si>
  <si>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</si>
  <si>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</si>
  <si>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</si>
  <si>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</si>
  <si>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</si>
  <si>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</si>
  <si>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</si>
  <si>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</si>
  <si>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</si>
  <si>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</si>
  <si>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</si>
  <si>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</si>
  <si>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</si>
  <si>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</si>
  <si>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</si>
  <si>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</si>
  <si>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</si>
  <si>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</si>
  <si>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</si>
  <si>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</si>
  <si>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</si>
  <si>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</si>
  <si>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</si>
  <si>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</si>
  <si>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</si>
  <si>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</si>
  <si>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</si>
  <si>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</si>
  <si>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</si>
  <si>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</si>
  <si>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</si>
  <si>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</si>
  <si>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</si>
  <si>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</si>
  <si>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</si>
  <si>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</si>
  <si>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</si>
  <si>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</si>
  <si>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</si>
  <si>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</si>
  <si>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</si>
  <si>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</si>
  <si>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</si>
  <si>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</si>
  <si>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</si>
  <si>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</si>
  <si>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</si>
  <si>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</si>
  <si>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</si>
  <si>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</si>
  <si>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</si>
  <si>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</si>
  <si>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</si>
  <si>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</si>
  <si>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</si>
  <si>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</si>
  <si>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</si>
  <si>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</si>
  <si>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</si>
  <si>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</si>
  <si>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</si>
  <si>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</si>
  <si>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</si>
  <si>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</si>
  <si>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</si>
  <si>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</si>
  <si>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</si>
  <si>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</si>
  <si>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</si>
  <si>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</si>
  <si>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</si>
  <si>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</si>
  <si>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</si>
  <si>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</si>
  <si>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</si>
  <si>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</si>
  <si>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</si>
  <si>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</si>
  <si>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</si>
  <si>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</si>
  <si>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 xml:space="preserve"> </t>
  </si>
  <si>
    <t>Sept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</si>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</sst>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b/>
      <sz val="11"/>
      <color theme="1"/>
      <name val="Gotham"/>
    </font>
    <font>
      <sz val="14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9" fillId="0" borderId="0" xfId="0" applyFont="1" applyAlignment="1">
      <alignment horizontal="left" indent="1"/>
    </xf>
    <xf numFmtId="0" fontId="20" fillId="0" borderId="0" xfId="0" applyFont="1" applyAlignment="1">
      <alignment horizontal="left" indent="2"/>
    </xf>
    <xf numFmtId="4" fontId="20" fillId="0" borderId="0" xfId="0" applyNumberFormat="1" applyFont="1"/>
    <xf numFmtId="0" fontId="20" fillId="0" borderId="0" xfId="0" applyFont="1"/>
    <xf numFmtId="0" fontId="20" fillId="0" borderId="9" xfId="0" applyFont="1" applyBorder="1"/>
    <xf numFmtId="0" fontId="20" fillId="0" borderId="0" xfId="0" applyFont="1" applyAlignment="1">
      <alignment horizontal="left" wrapText="1" indent="2"/>
    </xf>
    <xf numFmtId="0" fontId="18" fillId="0" borderId="5" xfId="0" applyFont="1" applyBorder="1" applyAlignment="1">
      <alignment horizontal="center" vertical="top" wrapText="1" readingOrder="1"/>
    </xf>
    <xf numFmtId="0" fontId="18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600076</xdr:colOff>
      <xdr:row>1</xdr:row>
      <xdr:rowOff>104775</xdr:rowOff>
    </xdr:from>
    <xdr:to>
      <xdr:col>17</xdr:col>
      <xdr:colOff>459262</xdr:colOff>
      <xdr:row>5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6" y="2952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323850</xdr:colOff>
      <xdr:row>1</xdr:row>
      <xdr:rowOff>171450</xdr:rowOff>
    </xdr:from>
    <xdr:to>
      <xdr:col>13</xdr:col>
      <xdr:colOff>676274</xdr:colOff>
      <xdr:row>5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0563225" y="361950"/>
          <a:ext cx="1962149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10</xdr:col>
      <xdr:colOff>542926</xdr:colOff>
      <xdr:row>1</xdr:row>
      <xdr:rowOff>114300</xdr:rowOff>
    </xdr:from>
    <xdr:to>
      <xdr:col>13</xdr:col>
      <xdr:colOff>323850</xdr:colOff>
      <xdr:row>5</xdr:row>
      <xdr:rowOff>160043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1" y="200025"/>
          <a:ext cx="1390649" cy="9029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tabSelected="1" workbookViewId="0">
      <selection activeCell="C17" sqref="C17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55" t="s">
        <v>110</v>
      </c>
      <c r="D3" s="55"/>
      <c r="E3" s="55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55" t="s">
        <v>98</v>
      </c>
      <c r="D4" s="55"/>
      <c r="E4" s="55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9">
        <v>2026</v>
      </c>
      <c r="D5" s="50"/>
      <c r="E5" s="50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51" t="s">
        <v>76</v>
      </c>
      <c r="D6" s="52"/>
      <c r="E6" s="5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51" t="s">
        <v>77</v>
      </c>
      <c r="D7" s="52"/>
      <c r="E7" s="5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56" t="s">
        <v>66</v>
      </c>
      <c r="D9" s="57" t="s">
        <v>94</v>
      </c>
      <c r="E9" s="57" t="s">
        <v>93</v>
      </c>
      <c r="F9" s="8"/>
    </row>
    <row r="10" spans="2:16" ht="23.25" customHeight="1" x14ac:dyDescent="0.25">
      <c r="C10" s="56"/>
      <c r="D10" s="58"/>
      <c r="E10" s="58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233011100</v>
      </c>
      <c r="F12" s="8"/>
    </row>
    <row r="13" spans="2:16" x14ac:dyDescent="0.25">
      <c r="C13" s="5" t="s">
        <v>2</v>
      </c>
      <c r="D13" s="6">
        <v>177394707</v>
      </c>
      <c r="E13" s="6">
        <v>177394707</v>
      </c>
      <c r="F13" s="8"/>
    </row>
    <row r="14" spans="2:16" x14ac:dyDescent="0.25">
      <c r="C14" s="5" t="s">
        <v>3</v>
      </c>
      <c r="D14" s="6">
        <v>30738762</v>
      </c>
      <c r="E14" s="6">
        <v>30738762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24877631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89158301.409999996</v>
      </c>
      <c r="F18" s="8"/>
    </row>
    <row r="19" spans="3:6" x14ac:dyDescent="0.25">
      <c r="C19" s="5" t="s">
        <v>8</v>
      </c>
      <c r="D19" s="6">
        <v>26752090</v>
      </c>
      <c r="E19" s="6">
        <v>26829682.41</v>
      </c>
      <c r="F19" s="8"/>
    </row>
    <row r="20" spans="3:6" x14ac:dyDescent="0.25">
      <c r="C20" s="5" t="s">
        <v>9</v>
      </c>
      <c r="D20" s="6">
        <v>104500</v>
      </c>
      <c r="E20" s="6">
        <v>104500</v>
      </c>
      <c r="F20" s="8"/>
    </row>
    <row r="21" spans="3:6" x14ac:dyDescent="0.25">
      <c r="C21" s="5" t="s">
        <v>10</v>
      </c>
      <c r="D21" s="6">
        <v>2036000</v>
      </c>
      <c r="E21" s="6">
        <v>5070708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24068502</v>
      </c>
    </row>
    <row r="24" spans="3:6" x14ac:dyDescent="0.25">
      <c r="C24" s="5" t="s">
        <v>13</v>
      </c>
      <c r="D24" s="6">
        <v>15692720</v>
      </c>
      <c r="E24" s="6">
        <v>15717220</v>
      </c>
    </row>
    <row r="25" spans="3:6" x14ac:dyDescent="0.25">
      <c r="C25" s="5" t="s">
        <v>14</v>
      </c>
      <c r="D25" s="6">
        <v>2671200</v>
      </c>
      <c r="E25" s="6">
        <v>2671200</v>
      </c>
    </row>
    <row r="26" spans="3:6" x14ac:dyDescent="0.25">
      <c r="C26" s="5" t="s">
        <v>15</v>
      </c>
      <c r="D26" s="6">
        <v>8218589</v>
      </c>
      <c r="E26" s="6">
        <v>9706889</v>
      </c>
    </row>
    <row r="27" spans="3:6" x14ac:dyDescent="0.25">
      <c r="C27" s="5" t="s">
        <v>16</v>
      </c>
      <c r="D27" s="6">
        <v>4198000</v>
      </c>
      <c r="E27" s="6">
        <v>4770600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12170806</v>
      </c>
    </row>
    <row r="29" spans="3:6" x14ac:dyDescent="0.25">
      <c r="C29" s="5" t="s">
        <v>18</v>
      </c>
      <c r="D29" s="6">
        <v>460000</v>
      </c>
      <c r="E29" s="6">
        <v>510000</v>
      </c>
    </row>
    <row r="30" spans="3:6" x14ac:dyDescent="0.25">
      <c r="C30" s="5" t="s">
        <v>19</v>
      </c>
      <c r="D30" s="6">
        <v>70000</v>
      </c>
      <c r="E30" s="6">
        <v>70000</v>
      </c>
    </row>
    <row r="31" spans="3:6" x14ac:dyDescent="0.25">
      <c r="C31" s="5" t="s">
        <v>20</v>
      </c>
      <c r="D31" s="6">
        <v>300000</v>
      </c>
      <c r="E31" s="6">
        <v>334800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1150000</v>
      </c>
    </row>
    <row r="34" spans="3:5" x14ac:dyDescent="0.25">
      <c r="C34" s="5" t="s">
        <v>23</v>
      </c>
      <c r="D34" s="6">
        <v>200000</v>
      </c>
      <c r="E34" s="6">
        <v>208000</v>
      </c>
    </row>
    <row r="35" spans="3:5" x14ac:dyDescent="0.25">
      <c r="C35" s="5" t="s">
        <v>24</v>
      </c>
      <c r="D35" s="6">
        <v>9140000</v>
      </c>
      <c r="E35" s="6">
        <v>9156000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742006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</f>
        <v>800000</v>
      </c>
    </row>
    <row r="55" spans="3:5" x14ac:dyDescent="0.25">
      <c r="C55" s="5" t="s">
        <v>44</v>
      </c>
      <c r="D55" s="6">
        <v>550000</v>
      </c>
      <c r="E55" s="6">
        <v>550000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250000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  <c r="E63" t="s">
        <v>113</v>
      </c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335180207.40999997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workbookViewId="0">
      <selection activeCell="S90" sqref="S90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customWidth="1"/>
    <col min="17" max="17" width="13.42578125" customWidth="1"/>
    <col min="18" max="18" width="15.5703125" customWidth="1"/>
  </cols>
  <sheetData>
    <row r="3" spans="3:19" ht="28.5" customHeight="1" x14ac:dyDescent="0.25">
      <c r="C3" s="63" t="s">
        <v>110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3:19" ht="21" customHeight="1" x14ac:dyDescent="0.25">
      <c r="C4" s="65" t="s">
        <v>99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3:19" ht="15.75" x14ac:dyDescent="0.25">
      <c r="C5" s="49">
        <v>2026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3:19" ht="15.75" customHeight="1" x14ac:dyDescent="0.25">
      <c r="C6" s="51" t="s">
        <v>92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3:19" ht="15.75" customHeight="1" x14ac:dyDescent="0.25">
      <c r="C7" s="52" t="s">
        <v>77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</row>
    <row r="9" spans="3:19" ht="25.5" customHeight="1" x14ac:dyDescent="0.25">
      <c r="C9" s="56" t="s">
        <v>66</v>
      </c>
      <c r="D9" s="57" t="s">
        <v>94</v>
      </c>
      <c r="E9" s="57" t="s">
        <v>93</v>
      </c>
      <c r="F9" s="60" t="s">
        <v>91</v>
      </c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2"/>
    </row>
    <row r="10" spans="3:19" x14ac:dyDescent="0.25">
      <c r="C10" s="56"/>
      <c r="D10" s="58"/>
      <c r="E10" s="58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233011100</v>
      </c>
      <c r="E12" s="25">
        <f>E13+E14+E17</f>
        <v>233011100</v>
      </c>
      <c r="F12" s="25">
        <f t="shared" ref="F12:Q12" si="0">F13+F14+F17</f>
        <v>16468246.950000001</v>
      </c>
      <c r="G12" s="25">
        <f t="shared" si="0"/>
        <v>17894777.140000001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>SUM(F12:Q12)</f>
        <v>34363024.090000004</v>
      </c>
    </row>
    <row r="13" spans="3:19" x14ac:dyDescent="0.25">
      <c r="C13" s="5" t="s">
        <v>2</v>
      </c>
      <c r="D13" s="24">
        <v>177394707</v>
      </c>
      <c r="E13" s="24">
        <v>177394707</v>
      </c>
      <c r="F13" s="24">
        <f>11749838.91+7500+2321824.5+283148.31</f>
        <v>14362311.720000001</v>
      </c>
      <c r="G13" s="24">
        <v>15340960.15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f>SUM(F13:Q13)</f>
        <v>29703271.870000001</v>
      </c>
    </row>
    <row r="14" spans="3:19" x14ac:dyDescent="0.25">
      <c r="C14" s="5" t="s">
        <v>3</v>
      </c>
      <c r="D14" s="24">
        <v>30738762</v>
      </c>
      <c r="E14" s="24">
        <v>30738762</v>
      </c>
      <c r="F14" s="24">
        <v>333500</v>
      </c>
      <c r="G14" s="24">
        <v>333500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f>SUM(F14:Q14)</f>
        <v>667000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24877631</v>
      </c>
      <c r="E17" s="24">
        <v>24877631</v>
      </c>
      <c r="F17" s="24">
        <f>830174.3+834771.05+107489.88</f>
        <v>1772435.23</v>
      </c>
      <c r="G17" s="24">
        <f>1039218.29+1043010.65+138088.05</f>
        <v>2220316.9899999998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f t="shared" ref="R17:R27" si="1">SUM(F17:Q17)</f>
        <v>3992752.2199999997</v>
      </c>
    </row>
    <row r="18" spans="3:18" x14ac:dyDescent="0.25">
      <c r="C18" s="3" t="s">
        <v>7</v>
      </c>
      <c r="D18" s="25">
        <f t="shared" ref="D18:I18" si="2">D19+D20+D21+D22+D23+D24+D25+D26+D27</f>
        <v>83152099</v>
      </c>
      <c r="E18" s="25">
        <f t="shared" si="2"/>
        <v>89158301.409999996</v>
      </c>
      <c r="F18" s="25">
        <f t="shared" si="2"/>
        <v>4195312.53</v>
      </c>
      <c r="G18" s="25">
        <f>G19+G20+G21+G22+G23+G24+G25+G26+G27</f>
        <v>5136944.09</v>
      </c>
      <c r="H18" s="25">
        <f t="shared" si="2"/>
        <v>0</v>
      </c>
      <c r="I18" s="25">
        <f t="shared" si="2"/>
        <v>0</v>
      </c>
      <c r="J18" s="25">
        <f t="shared" ref="J18:Q18" si="3">J19+J20+J21+J22+J23+J24+J25+J26+J27</f>
        <v>0</v>
      </c>
      <c r="K18" s="25">
        <f t="shared" si="3"/>
        <v>0</v>
      </c>
      <c r="L18" s="25">
        <f t="shared" si="3"/>
        <v>0</v>
      </c>
      <c r="M18" s="25">
        <f t="shared" si="3"/>
        <v>0</v>
      </c>
      <c r="N18" s="25">
        <f t="shared" si="3"/>
        <v>0</v>
      </c>
      <c r="O18" s="25">
        <f t="shared" si="3"/>
        <v>0</v>
      </c>
      <c r="P18" s="25">
        <f t="shared" si="3"/>
        <v>0</v>
      </c>
      <c r="Q18" s="25">
        <f t="shared" si="3"/>
        <v>0</v>
      </c>
      <c r="R18" s="25">
        <f t="shared" si="1"/>
        <v>9332256.620000001</v>
      </c>
    </row>
    <row r="19" spans="3:18" x14ac:dyDescent="0.25">
      <c r="C19" s="5" t="s">
        <v>8</v>
      </c>
      <c r="D19" s="24">
        <v>26752090</v>
      </c>
      <c r="E19" s="24">
        <v>26829682.41</v>
      </c>
      <c r="F19" s="24">
        <f>691768.57+394996.41+1670784.43+518358.91+3094+1600</f>
        <v>3280602.3200000003</v>
      </c>
      <c r="G19" s="24">
        <f>392341.28+207269.58+1075113.15+430030.45+900</f>
        <v>2105654.46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f t="shared" si="1"/>
        <v>5386256.7800000003</v>
      </c>
    </row>
    <row r="20" spans="3:18" x14ac:dyDescent="0.25">
      <c r="C20" s="5" t="s">
        <v>9</v>
      </c>
      <c r="D20" s="24">
        <v>104500</v>
      </c>
      <c r="E20" s="24">
        <v>104500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f t="shared" si="1"/>
        <v>0</v>
      </c>
    </row>
    <row r="21" spans="3:18" x14ac:dyDescent="0.25">
      <c r="C21" s="5" t="s">
        <v>10</v>
      </c>
      <c r="D21" s="24">
        <v>2036000</v>
      </c>
      <c r="E21" s="24">
        <v>5070708</v>
      </c>
      <c r="F21" s="24">
        <v>23335</v>
      </c>
      <c r="G21" s="24">
        <v>1380385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f t="shared" si="1"/>
        <v>1403720</v>
      </c>
    </row>
    <row r="22" spans="3:18" x14ac:dyDescent="0.25">
      <c r="C22" s="5" t="s">
        <v>11</v>
      </c>
      <c r="D22" s="24">
        <v>219000</v>
      </c>
      <c r="E22" s="24">
        <v>219000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f t="shared" si="1"/>
        <v>0</v>
      </c>
    </row>
    <row r="23" spans="3:18" x14ac:dyDescent="0.25">
      <c r="C23" s="5" t="s">
        <v>12</v>
      </c>
      <c r="D23" s="24">
        <v>23260000</v>
      </c>
      <c r="E23" s="24">
        <v>24068502</v>
      </c>
      <c r="F23" s="24">
        <v>81184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f t="shared" si="1"/>
        <v>81184</v>
      </c>
    </row>
    <row r="24" spans="3:18" x14ac:dyDescent="0.25">
      <c r="C24" s="5" t="s">
        <v>13</v>
      </c>
      <c r="D24" s="24">
        <v>15692720</v>
      </c>
      <c r="E24" s="24">
        <v>15717220</v>
      </c>
      <c r="F24" s="24">
        <v>660239.43999999994</v>
      </c>
      <c r="G24" s="24">
        <v>1366288.89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f t="shared" si="1"/>
        <v>2026528.3299999998</v>
      </c>
    </row>
    <row r="25" spans="3:18" ht="30" x14ac:dyDescent="0.25">
      <c r="C25" s="29" t="s">
        <v>14</v>
      </c>
      <c r="D25" s="24">
        <v>2671200</v>
      </c>
      <c r="E25" s="24">
        <v>2671200</v>
      </c>
      <c r="F25" s="24">
        <v>0</v>
      </c>
      <c r="G25" s="24">
        <f>41300+40493.66</f>
        <v>81793.66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f t="shared" si="1"/>
        <v>81793.66</v>
      </c>
    </row>
    <row r="26" spans="3:18" x14ac:dyDescent="0.25">
      <c r="C26" s="5" t="s">
        <v>15</v>
      </c>
      <c r="D26" s="24">
        <v>8218589</v>
      </c>
      <c r="E26" s="24">
        <v>9706889</v>
      </c>
      <c r="F26" s="24">
        <f>16000</f>
        <v>16000</v>
      </c>
      <c r="G26" s="24">
        <f>58970.5+16000+35400</f>
        <v>110370.5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f t="shared" si="1"/>
        <v>126370.5</v>
      </c>
    </row>
    <row r="27" spans="3:18" x14ac:dyDescent="0.25">
      <c r="C27" s="5" t="s">
        <v>16</v>
      </c>
      <c r="D27" s="24">
        <v>4198000</v>
      </c>
      <c r="E27" s="24">
        <v>4770600</v>
      </c>
      <c r="F27" s="24">
        <v>133951.76999999999</v>
      </c>
      <c r="G27" s="24">
        <v>92451.58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f t="shared" si="1"/>
        <v>226403.34999999998</v>
      </c>
    </row>
    <row r="28" spans="3:18" x14ac:dyDescent="0.25">
      <c r="C28" s="3" t="s">
        <v>17</v>
      </c>
      <c r="D28" s="25">
        <f>D29+D30+D31+D32+D33+D34+D35+D37</f>
        <v>12083506</v>
      </c>
      <c r="E28" s="25">
        <f>E29+E30+E31+E32+E33+E34+E35+E37</f>
        <v>12170806</v>
      </c>
      <c r="F28" s="25">
        <f t="shared" ref="F28:R28" si="4">F29+F30+F31+F32+F33+F34+F35+F37</f>
        <v>452000</v>
      </c>
      <c r="G28" s="25">
        <f t="shared" si="4"/>
        <v>495390.28</v>
      </c>
      <c r="H28" s="25">
        <f t="shared" si="4"/>
        <v>0</v>
      </c>
      <c r="I28" s="25">
        <f t="shared" si="4"/>
        <v>0</v>
      </c>
      <c r="J28" s="25">
        <f t="shared" si="4"/>
        <v>0</v>
      </c>
      <c r="K28" s="25">
        <f t="shared" si="4"/>
        <v>0</v>
      </c>
      <c r="L28" s="25">
        <f t="shared" si="4"/>
        <v>0</v>
      </c>
      <c r="M28" s="25">
        <f t="shared" si="4"/>
        <v>0</v>
      </c>
      <c r="N28" s="25">
        <f t="shared" si="4"/>
        <v>0</v>
      </c>
      <c r="O28" s="25">
        <f t="shared" si="4"/>
        <v>0</v>
      </c>
      <c r="P28" s="25">
        <f t="shared" si="4"/>
        <v>0</v>
      </c>
      <c r="Q28" s="25">
        <f t="shared" si="4"/>
        <v>0</v>
      </c>
      <c r="R28" s="25">
        <f t="shared" si="4"/>
        <v>947390.28</v>
      </c>
    </row>
    <row r="29" spans="3:18" x14ac:dyDescent="0.25">
      <c r="C29" s="5" t="s">
        <v>18</v>
      </c>
      <c r="D29" s="24">
        <v>460000</v>
      </c>
      <c r="E29" s="24">
        <v>510000</v>
      </c>
      <c r="F29" s="24">
        <v>0</v>
      </c>
      <c r="G29" s="24">
        <v>29480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f t="shared" ref="R29:R36" si="5">SUM(F29:Q29)</f>
        <v>29480</v>
      </c>
    </row>
    <row r="30" spans="3:18" x14ac:dyDescent="0.25">
      <c r="C30" s="5" t="s">
        <v>19</v>
      </c>
      <c r="D30" s="24">
        <v>70000</v>
      </c>
      <c r="E30" s="24">
        <v>70000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5"/>
        <v>0</v>
      </c>
    </row>
    <row r="31" spans="3:18" x14ac:dyDescent="0.25">
      <c r="C31" s="5" t="s">
        <v>20</v>
      </c>
      <c r="D31" s="24">
        <v>300000</v>
      </c>
      <c r="E31" s="24">
        <v>334800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f t="shared" si="5"/>
        <v>0</v>
      </c>
    </row>
    <row r="32" spans="3:18" x14ac:dyDescent="0.25">
      <c r="C32" s="5" t="s">
        <v>21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5"/>
        <v>0</v>
      </c>
    </row>
    <row r="33" spans="3:18" x14ac:dyDescent="0.25">
      <c r="C33" s="5" t="s">
        <v>22</v>
      </c>
      <c r="D33" s="24">
        <v>1200000</v>
      </c>
      <c r="E33" s="24">
        <v>1150000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f t="shared" si="5"/>
        <v>0</v>
      </c>
    </row>
    <row r="34" spans="3:18" x14ac:dyDescent="0.25">
      <c r="C34" s="5" t="s">
        <v>23</v>
      </c>
      <c r="D34" s="24">
        <v>200000</v>
      </c>
      <c r="E34" s="24">
        <v>208000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f t="shared" si="5"/>
        <v>0</v>
      </c>
    </row>
    <row r="35" spans="3:18" x14ac:dyDescent="0.25">
      <c r="C35" s="5" t="s">
        <v>24</v>
      </c>
      <c r="D35" s="24">
        <v>9140000</v>
      </c>
      <c r="E35" s="24">
        <v>9156000</v>
      </c>
      <c r="F35" s="24">
        <v>452000</v>
      </c>
      <c r="G35" s="24">
        <v>442000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f t="shared" si="5"/>
        <v>894000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5"/>
        <v>0</v>
      </c>
    </row>
    <row r="37" spans="3:18" x14ac:dyDescent="0.25">
      <c r="C37" s="5" t="s">
        <v>26</v>
      </c>
      <c r="D37" s="24">
        <v>713506</v>
      </c>
      <c r="E37" s="24">
        <v>742006</v>
      </c>
      <c r="F37" s="24">
        <v>0</v>
      </c>
      <c r="G37" s="24">
        <v>23910.28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f>SUM(F37:Q37)</f>
        <v>23910.28</v>
      </c>
    </row>
    <row r="38" spans="3:18" x14ac:dyDescent="0.25">
      <c r="C38" s="3" t="s">
        <v>27</v>
      </c>
      <c r="D38" s="25">
        <f>D39</f>
        <v>40000</v>
      </c>
      <c r="E38" s="25">
        <f>E39</f>
        <v>40000</v>
      </c>
      <c r="F38" s="25">
        <f t="shared" ref="F38:R38" si="6">F39</f>
        <v>0</v>
      </c>
      <c r="G38" s="25">
        <f t="shared" si="6"/>
        <v>0</v>
      </c>
      <c r="H38" s="25">
        <f t="shared" si="6"/>
        <v>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0</v>
      </c>
      <c r="Q38" s="25">
        <f t="shared" si="6"/>
        <v>0</v>
      </c>
      <c r="R38" s="25">
        <f t="shared" si="6"/>
        <v>0</v>
      </c>
    </row>
    <row r="39" spans="3:18" x14ac:dyDescent="0.25">
      <c r="C39" s="5" t="s">
        <v>28</v>
      </c>
      <c r="D39" s="24">
        <v>40000</v>
      </c>
      <c r="E39" s="24">
        <v>40000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800000</v>
      </c>
      <c r="E54" s="25">
        <f>E55+E58+E59+E56+E62</f>
        <v>800000</v>
      </c>
      <c r="F54" s="25">
        <f>F55+F58+F59</f>
        <v>0</v>
      </c>
      <c r="G54" s="25">
        <f>G55+G58+G59</f>
        <v>0</v>
      </c>
      <c r="H54" s="25">
        <f>H55+H58+H59+H62</f>
        <v>0</v>
      </c>
      <c r="I54" s="25">
        <f>I55+I58+I59</f>
        <v>0</v>
      </c>
      <c r="J54" s="25">
        <f>J56+J55</f>
        <v>0</v>
      </c>
      <c r="K54" s="25">
        <f t="shared" ref="K54:O54" si="7">K55+K58+K59</f>
        <v>0</v>
      </c>
      <c r="L54" s="25">
        <f t="shared" si="7"/>
        <v>0</v>
      </c>
      <c r="M54" s="25">
        <f t="shared" si="7"/>
        <v>0</v>
      </c>
      <c r="N54" s="25">
        <f>N55+N58+N59+N56</f>
        <v>0</v>
      </c>
      <c r="O54" s="25">
        <f t="shared" si="7"/>
        <v>0</v>
      </c>
      <c r="P54" s="25">
        <f>P55+P58+P59+P56+P62</f>
        <v>0</v>
      </c>
      <c r="Q54" s="25">
        <f>Q55+Q58+Q59+Q56</f>
        <v>0</v>
      </c>
      <c r="R54" s="25">
        <f>SUM(F54:Q54)</f>
        <v>0</v>
      </c>
    </row>
    <row r="55" spans="3:18" x14ac:dyDescent="0.25">
      <c r="C55" s="5" t="s">
        <v>44</v>
      </c>
      <c r="D55" s="24">
        <v>550000</v>
      </c>
      <c r="E55" s="24">
        <v>550000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f>SUM(F55:Q55)</f>
        <v>0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8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8"/>
        <v>0</v>
      </c>
    </row>
    <row r="59" spans="3:18" x14ac:dyDescent="0.25">
      <c r="C59" s="5" t="s">
        <v>48</v>
      </c>
      <c r="D59" s="24">
        <v>250000</v>
      </c>
      <c r="E59" s="24">
        <v>250000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f t="shared" si="8"/>
        <v>0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f>SUM(F62:Q62)</f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329086705</v>
      </c>
      <c r="E85" s="28">
        <f>E54+E38+E28+E18+E12</f>
        <v>335180207.40999997</v>
      </c>
      <c r="F85" s="28">
        <f t="shared" ref="F85:R85" si="9">F54+F38+F28+F18+F12</f>
        <v>21115559.48</v>
      </c>
      <c r="G85" s="28">
        <f t="shared" si="9"/>
        <v>23527111.510000002</v>
      </c>
      <c r="H85" s="28">
        <f t="shared" si="9"/>
        <v>0</v>
      </c>
      <c r="I85" s="28">
        <f t="shared" si="9"/>
        <v>0</v>
      </c>
      <c r="J85" s="28">
        <f t="shared" si="9"/>
        <v>0</v>
      </c>
      <c r="K85" s="28">
        <f t="shared" si="9"/>
        <v>0</v>
      </c>
      <c r="L85" s="28">
        <f t="shared" si="9"/>
        <v>0</v>
      </c>
      <c r="M85" s="28">
        <f t="shared" si="9"/>
        <v>0</v>
      </c>
      <c r="N85" s="28">
        <f t="shared" si="9"/>
        <v>0</v>
      </c>
      <c r="O85" s="28">
        <f t="shared" si="9"/>
        <v>0</v>
      </c>
      <c r="P85" s="28">
        <f t="shared" si="9"/>
        <v>0</v>
      </c>
      <c r="Q85" s="28">
        <f t="shared" si="9"/>
        <v>0</v>
      </c>
      <c r="R85" s="28">
        <f t="shared" si="9"/>
        <v>44642670.990000002</v>
      </c>
    </row>
    <row r="86" spans="3:18" x14ac:dyDescent="0.25">
      <c r="C86" s="38" t="s">
        <v>111</v>
      </c>
      <c r="D86" s="39"/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101</v>
      </c>
      <c r="E93" s="30"/>
      <c r="F93" s="30"/>
      <c r="G93" s="30"/>
      <c r="H93" s="31" t="s">
        <v>102</v>
      </c>
      <c r="J93" s="32"/>
      <c r="L93" s="33"/>
      <c r="M93" s="30"/>
    </row>
    <row r="94" spans="3:18" ht="18.75" x14ac:dyDescent="0.3">
      <c r="C94" s="34"/>
      <c r="D94" s="34" t="s">
        <v>103</v>
      </c>
      <c r="E94" s="32"/>
      <c r="F94" s="30"/>
      <c r="G94" s="30"/>
      <c r="H94" s="34" t="s">
        <v>103</v>
      </c>
      <c r="J94" s="34"/>
      <c r="K94" s="30"/>
      <c r="L94" s="30"/>
      <c r="M94" s="30"/>
    </row>
    <row r="95" spans="3:18" ht="18.75" x14ac:dyDescent="0.3">
      <c r="C95" s="32"/>
      <c r="D95" s="32" t="s">
        <v>104</v>
      </c>
      <c r="E95" s="32"/>
      <c r="F95" s="30"/>
      <c r="G95" s="30"/>
      <c r="H95" s="32" t="s">
        <v>105</v>
      </c>
      <c r="I95" s="59" t="s">
        <v>112</v>
      </c>
      <c r="J95" s="59"/>
      <c r="K95" s="59"/>
      <c r="L95" s="59"/>
      <c r="M95" s="30"/>
    </row>
    <row r="96" spans="3:18" ht="18.75" x14ac:dyDescent="0.3">
      <c r="C96" s="32"/>
      <c r="D96" s="32" t="s">
        <v>106</v>
      </c>
      <c r="E96" s="32"/>
      <c r="F96" s="30"/>
      <c r="G96" s="30"/>
      <c r="H96" s="32" t="s">
        <v>107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0"/>
  <sheetViews>
    <sheetView showGridLines="0" zoomScaleNormal="100" workbookViewId="0">
      <selection activeCell="G19" sqref="G19"/>
    </sheetView>
  </sheetViews>
  <sheetFormatPr defaultColWidth="11.42578125" defaultRowHeight="15" x14ac:dyDescent="0.25"/>
  <cols>
    <col min="1" max="1" width="57.7109375" customWidth="1"/>
    <col min="2" max="2" width="13.28515625" customWidth="1"/>
    <col min="3" max="3" width="13.5703125" customWidth="1"/>
    <col min="4" max="5" width="9.42578125" customWidth="1"/>
    <col min="6" max="6" width="10.7109375" customWidth="1"/>
    <col min="7" max="7" width="10.140625" customWidth="1"/>
    <col min="8" max="8" width="9.85546875" customWidth="1"/>
    <col min="9" max="9" width="10.140625" customWidth="1"/>
    <col min="10" max="10" width="9.28515625" customWidth="1"/>
    <col min="11" max="11" width="8.42578125" customWidth="1"/>
    <col min="12" max="12" width="8.5703125" customWidth="1"/>
    <col min="13" max="13" width="7.140625" customWidth="1"/>
    <col min="14" max="14" width="13.28515625" customWidth="1"/>
  </cols>
  <sheetData>
    <row r="1" spans="1:15" ht="6.75" customHeight="1" x14ac:dyDescent="0.25"/>
    <row r="2" spans="1:15" ht="22.5" customHeight="1" x14ac:dyDescent="0.25">
      <c r="A2" s="53" t="s">
        <v>110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5" ht="15.75" customHeight="1" x14ac:dyDescent="0.25">
      <c r="A3" s="47" t="s">
        <v>100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5" ht="12.75" customHeight="1" x14ac:dyDescent="0.25">
      <c r="A4" s="49">
        <v>2026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5" ht="16.5" customHeight="1" x14ac:dyDescent="0.25">
      <c r="A5" s="51" t="s">
        <v>92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5" ht="14.25" customHeight="1" x14ac:dyDescent="0.25">
      <c r="A6" s="52" t="s">
        <v>77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5" ht="3" hidden="1" customHeight="1" x14ac:dyDescent="0.25"/>
    <row r="8" spans="1:15" ht="30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114</v>
      </c>
      <c r="K8" s="35" t="s">
        <v>88</v>
      </c>
      <c r="L8" s="35" t="s">
        <v>115</v>
      </c>
      <c r="M8" s="35" t="s">
        <v>116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17894777.140000001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34363024.090000004</v>
      </c>
    </row>
    <row r="11" spans="1:15" s="44" customFormat="1" ht="15.75" customHeight="1" x14ac:dyDescent="0.2">
      <c r="A11" s="42" t="s">
        <v>2</v>
      </c>
      <c r="B11" s="43">
        <v>14362311.720000001</v>
      </c>
      <c r="C11" s="43">
        <v>15340960.15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f>SUM(B11:M11)</f>
        <v>29703271.870000001</v>
      </c>
    </row>
    <row r="12" spans="1:15" s="44" customFormat="1" ht="15.75" customHeight="1" x14ac:dyDescent="0.2">
      <c r="A12" s="42" t="s">
        <v>3</v>
      </c>
      <c r="B12" s="43">
        <v>333500</v>
      </c>
      <c r="C12" s="43">
        <v>333500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f>SUM(B12:M12)</f>
        <v>667000</v>
      </c>
    </row>
    <row r="13" spans="1:15" s="44" customFormat="1" ht="15.75" customHeight="1" x14ac:dyDescent="0.2">
      <c r="A13" s="42" t="s">
        <v>4</v>
      </c>
      <c r="B13" s="43">
        <v>0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5"/>
    </row>
    <row r="14" spans="1:15" s="44" customFormat="1" ht="15.75" customHeight="1" x14ac:dyDescent="0.2">
      <c r="A14" s="42" t="s">
        <v>5</v>
      </c>
      <c r="B14" s="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</row>
    <row r="15" spans="1:15" s="44" customFormat="1" ht="15.75" customHeight="1" x14ac:dyDescent="0.2">
      <c r="A15" s="42" t="s">
        <v>6</v>
      </c>
      <c r="B15" s="43">
        <v>1772435.23</v>
      </c>
      <c r="C15" s="43">
        <v>2220316.9900000002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f>SUM(B15:M15)</f>
        <v>3992752.22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4195312.5299999993</v>
      </c>
      <c r="C16" s="25">
        <f t="shared" si="1"/>
        <v>5136944.09</v>
      </c>
      <c r="D16" s="25">
        <f t="shared" si="1"/>
        <v>0</v>
      </c>
      <c r="E16" s="25">
        <f>E17+E18+E19+E20+E21+E22+E23+E24+E25</f>
        <v>0</v>
      </c>
      <c r="F16" s="25">
        <f t="shared" si="1"/>
        <v>0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9332256.6199999992</v>
      </c>
    </row>
    <row r="17" spans="1:14" s="44" customFormat="1" ht="14.25" customHeight="1" x14ac:dyDescent="0.2">
      <c r="A17" s="42" t="s">
        <v>8</v>
      </c>
      <c r="B17" s="43">
        <v>3280602.32</v>
      </c>
      <c r="C17" s="43">
        <v>2105654.46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f>SUM(B17:M17)</f>
        <v>5386256.7799999993</v>
      </c>
    </row>
    <row r="18" spans="1:14" s="44" customFormat="1" ht="14.25" customHeight="1" x14ac:dyDescent="0.2">
      <c r="A18" s="42" t="s">
        <v>9</v>
      </c>
      <c r="B18" s="43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f t="shared" ref="N18:N23" si="3">SUM(B18:M18)</f>
        <v>0</v>
      </c>
    </row>
    <row r="19" spans="1:14" s="44" customFormat="1" ht="14.25" customHeight="1" x14ac:dyDescent="0.2">
      <c r="A19" s="42" t="s">
        <v>10</v>
      </c>
      <c r="B19" s="43">
        <v>23335</v>
      </c>
      <c r="C19" s="43">
        <v>1380385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f t="shared" si="3"/>
        <v>1403720</v>
      </c>
    </row>
    <row r="20" spans="1:14" s="44" customFormat="1" ht="14.25" customHeight="1" x14ac:dyDescent="0.2">
      <c r="A20" s="42" t="s">
        <v>11</v>
      </c>
      <c r="B20" s="43">
        <v>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f t="shared" si="3"/>
        <v>0</v>
      </c>
    </row>
    <row r="21" spans="1:14" s="44" customFormat="1" ht="14.25" customHeight="1" x14ac:dyDescent="0.2">
      <c r="A21" s="42" t="s">
        <v>12</v>
      </c>
      <c r="B21" s="43">
        <v>81184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f t="shared" si="3"/>
        <v>81184</v>
      </c>
    </row>
    <row r="22" spans="1:14" s="44" customFormat="1" ht="14.25" customHeight="1" x14ac:dyDescent="0.2">
      <c r="A22" s="42" t="s">
        <v>13</v>
      </c>
      <c r="B22" s="43">
        <v>660239.43999999994</v>
      </c>
      <c r="C22" s="43">
        <v>1366288.89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f t="shared" si="3"/>
        <v>2026528.3299999998</v>
      </c>
    </row>
    <row r="23" spans="1:14" s="44" customFormat="1" ht="14.25" customHeight="1" x14ac:dyDescent="0.2">
      <c r="A23" s="46" t="s">
        <v>14</v>
      </c>
      <c r="B23" s="43">
        <v>0</v>
      </c>
      <c r="C23" s="43">
        <v>81793.66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f t="shared" si="3"/>
        <v>81793.66</v>
      </c>
    </row>
    <row r="24" spans="1:14" s="44" customFormat="1" ht="14.25" customHeight="1" x14ac:dyDescent="0.2">
      <c r="A24" s="42" t="s">
        <v>15</v>
      </c>
      <c r="B24" s="43">
        <v>16000</v>
      </c>
      <c r="C24" s="43">
        <v>110370.5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f>SUM(B24:M24)</f>
        <v>126370.5</v>
      </c>
    </row>
    <row r="25" spans="1:14" s="44" customFormat="1" ht="14.25" customHeight="1" x14ac:dyDescent="0.2">
      <c r="A25" s="42" t="s">
        <v>16</v>
      </c>
      <c r="B25" s="43">
        <v>133951.76999999999</v>
      </c>
      <c r="C25" s="43">
        <v>92451.58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f>SUM(B25:M25)</f>
        <v>226403.34999999998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495390.28</v>
      </c>
      <c r="D26" s="25">
        <f>D27+D28+D29+D30+D31+D32+D33+D35</f>
        <v>0</v>
      </c>
      <c r="E26" s="25">
        <f>E27+E28+E29+E30+E31+E32+E35+E33</f>
        <v>0</v>
      </c>
      <c r="F26" s="25">
        <f t="shared" ref="F26:N26" si="4">F27+F28+F29+F30+F31+F32+F33+F35</f>
        <v>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947390.28</v>
      </c>
    </row>
    <row r="27" spans="1:14" s="44" customFormat="1" ht="16.5" customHeight="1" x14ac:dyDescent="0.2">
      <c r="A27" s="42" t="s">
        <v>18</v>
      </c>
      <c r="B27" s="43">
        <v>0</v>
      </c>
      <c r="C27" s="43">
        <v>29480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f t="shared" ref="N27:N37" si="5">SUM(B27:M27)</f>
        <v>29480</v>
      </c>
    </row>
    <row r="28" spans="1:14" s="44" customFormat="1" ht="16.5" customHeight="1" x14ac:dyDescent="0.2">
      <c r="A28" s="42" t="s">
        <v>19</v>
      </c>
      <c r="B28" s="43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f t="shared" si="5"/>
        <v>0</v>
      </c>
    </row>
    <row r="29" spans="1:14" s="44" customFormat="1" ht="16.5" customHeight="1" x14ac:dyDescent="0.2">
      <c r="A29" s="42" t="s">
        <v>20</v>
      </c>
      <c r="B29" s="43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f t="shared" si="5"/>
        <v>0</v>
      </c>
    </row>
    <row r="30" spans="1:14" s="44" customFormat="1" ht="16.5" customHeight="1" x14ac:dyDescent="0.2">
      <c r="A30" s="42" t="s">
        <v>21</v>
      </c>
      <c r="B30" s="43">
        <v>0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f t="shared" si="5"/>
        <v>0</v>
      </c>
    </row>
    <row r="31" spans="1:14" s="44" customFormat="1" ht="16.5" customHeight="1" x14ac:dyDescent="0.2">
      <c r="A31" s="42" t="s">
        <v>22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f t="shared" si="5"/>
        <v>0</v>
      </c>
    </row>
    <row r="32" spans="1:14" s="44" customFormat="1" ht="16.5" customHeight="1" x14ac:dyDescent="0.2">
      <c r="A32" s="42" t="s">
        <v>23</v>
      </c>
      <c r="B32" s="43">
        <v>0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f t="shared" si="5"/>
        <v>0</v>
      </c>
    </row>
    <row r="33" spans="1:14" s="44" customFormat="1" ht="22.5" customHeight="1" x14ac:dyDescent="0.2">
      <c r="A33" s="46" t="s">
        <v>24</v>
      </c>
      <c r="B33" s="43">
        <v>452000</v>
      </c>
      <c r="C33" s="43">
        <v>442000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f t="shared" si="5"/>
        <v>894000</v>
      </c>
    </row>
    <row r="34" spans="1:14" s="44" customFormat="1" ht="25.5" customHeight="1" x14ac:dyDescent="0.2">
      <c r="A34" s="46" t="s">
        <v>25</v>
      </c>
      <c r="B34" s="43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</row>
    <row r="35" spans="1:14" s="44" customFormat="1" ht="17.25" customHeight="1" x14ac:dyDescent="0.2">
      <c r="A35" s="46" t="s">
        <v>26</v>
      </c>
      <c r="B35" s="43">
        <v>0</v>
      </c>
      <c r="C35" s="43">
        <v>23910.28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f t="shared" si="5"/>
        <v>23910.28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</row>
    <row r="37" spans="1:14" s="44" customFormat="1" ht="22.5" customHeight="1" x14ac:dyDescent="0.2">
      <c r="A37" s="42" t="s">
        <v>28</v>
      </c>
      <c r="B37" s="43">
        <v>0</v>
      </c>
      <c r="C37" s="43">
        <v>0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f t="shared" si="5"/>
        <v>0</v>
      </c>
    </row>
    <row r="38" spans="1:14" s="44" customFormat="1" ht="22.5" customHeight="1" x14ac:dyDescent="0.2">
      <c r="A38" s="46" t="s">
        <v>29</v>
      </c>
      <c r="B38" s="43">
        <v>0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</row>
    <row r="39" spans="1:14" s="44" customFormat="1" ht="22.5" customHeight="1" x14ac:dyDescent="0.2">
      <c r="A39" s="46" t="s">
        <v>30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</row>
    <row r="40" spans="1:14" s="44" customFormat="1" ht="27" customHeight="1" x14ac:dyDescent="0.2">
      <c r="A40" s="46" t="s">
        <v>31</v>
      </c>
      <c r="B40" s="43">
        <v>0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</row>
    <row r="41" spans="1:14" s="44" customFormat="1" ht="25.5" customHeight="1" x14ac:dyDescent="0.2">
      <c r="A41" s="46" t="s">
        <v>32</v>
      </c>
      <c r="B41" s="43">
        <v>0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</row>
    <row r="42" spans="1:14" s="44" customFormat="1" ht="15.75" customHeight="1" x14ac:dyDescent="0.2">
      <c r="A42" s="42" t="s">
        <v>33</v>
      </c>
      <c r="B42" s="43">
        <v>0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</row>
    <row r="43" spans="1:14" s="44" customFormat="1" ht="16.5" customHeight="1" x14ac:dyDescent="0.2">
      <c r="A43" s="42" t="s">
        <v>34</v>
      </c>
      <c r="B43" s="43">
        <v>0</v>
      </c>
      <c r="C43" s="43">
        <v>0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</row>
    <row r="44" spans="1:14" s="44" customFormat="1" ht="27.75" customHeight="1" x14ac:dyDescent="0.2">
      <c r="A44" s="46" t="s">
        <v>35</v>
      </c>
      <c r="B44" s="43">
        <v>0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s="44" customFormat="1" ht="18.75" customHeight="1" x14ac:dyDescent="0.2">
      <c r="A46" s="46" t="s">
        <v>37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</row>
    <row r="47" spans="1:14" s="44" customFormat="1" ht="18.75" customHeight="1" x14ac:dyDescent="0.2">
      <c r="A47" s="46" t="s">
        <v>38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</row>
    <row r="48" spans="1:14" s="44" customFormat="1" ht="18.75" customHeight="1" x14ac:dyDescent="0.2">
      <c r="A48" s="46" t="s">
        <v>39</v>
      </c>
      <c r="B48" s="43">
        <v>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</row>
    <row r="49" spans="1:14" s="44" customFormat="1" ht="29.25" customHeight="1" x14ac:dyDescent="0.2">
      <c r="A49" s="46" t="s">
        <v>40</v>
      </c>
      <c r="B49" s="43">
        <v>0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</row>
    <row r="50" spans="1:14" s="44" customFormat="1" ht="15.75" customHeight="1" x14ac:dyDescent="0.2">
      <c r="A50" s="46" t="s">
        <v>41</v>
      </c>
      <c r="B50" s="43">
        <v>0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</row>
    <row r="51" spans="1:14" s="44" customFormat="1" ht="21.75" customHeight="1" x14ac:dyDescent="0.2">
      <c r="A51" s="46" t="s">
        <v>42</v>
      </c>
      <c r="B51" s="43">
        <v>0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0</v>
      </c>
      <c r="E52" s="25">
        <f>E53+E57+E60</f>
        <v>0</v>
      </c>
      <c r="F52" s="25">
        <f>F54+F53</f>
        <v>0</v>
      </c>
      <c r="G52" s="25">
        <f>G54+G53+G56+G57</f>
        <v>0</v>
      </c>
      <c r="H52" s="25">
        <f>H53+H57</f>
        <v>0</v>
      </c>
      <c r="I52" s="25">
        <f>I53+I57</f>
        <v>0</v>
      </c>
      <c r="J52" s="25">
        <f>J53+J54</f>
        <v>0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0</v>
      </c>
    </row>
    <row r="53" spans="1:14" s="44" customFormat="1" ht="23.25" customHeight="1" x14ac:dyDescent="0.2">
      <c r="A53" s="42" t="s">
        <v>44</v>
      </c>
      <c r="B53" s="43">
        <v>0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f t="shared" si="8"/>
        <v>0</v>
      </c>
    </row>
    <row r="54" spans="1:14" s="44" customFormat="1" ht="23.25" customHeight="1" x14ac:dyDescent="0.2">
      <c r="A54" s="46" t="s">
        <v>45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f t="shared" si="8"/>
        <v>0</v>
      </c>
    </row>
    <row r="55" spans="1:14" s="44" customFormat="1" ht="15.75" customHeight="1" x14ac:dyDescent="0.2">
      <c r="A55" s="46" t="s">
        <v>46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f t="shared" si="8"/>
        <v>0</v>
      </c>
    </row>
    <row r="56" spans="1:14" s="44" customFormat="1" ht="15.75" customHeight="1" x14ac:dyDescent="0.2">
      <c r="A56" s="46" t="s">
        <v>47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f t="shared" si="8"/>
        <v>0</v>
      </c>
    </row>
    <row r="57" spans="1:14" s="44" customFormat="1" ht="15.75" customHeight="1" x14ac:dyDescent="0.2">
      <c r="A57" s="46" t="s">
        <v>48</v>
      </c>
      <c r="B57" s="43">
        <v>0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f t="shared" si="8"/>
        <v>0</v>
      </c>
    </row>
    <row r="58" spans="1:14" s="44" customFormat="1" ht="15.75" customHeight="1" x14ac:dyDescent="0.2">
      <c r="A58" s="46" t="s">
        <v>49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f t="shared" ref="N58:N61" si="9">SUM(B58:M58)</f>
        <v>0</v>
      </c>
    </row>
    <row r="59" spans="1:14" s="44" customFormat="1" ht="15.75" customHeight="1" x14ac:dyDescent="0.2">
      <c r="A59" s="46" t="s">
        <v>50</v>
      </c>
      <c r="B59" s="43">
        <v>0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f t="shared" si="9"/>
        <v>0</v>
      </c>
    </row>
    <row r="60" spans="1:14" s="44" customFormat="1" ht="20.25" customHeight="1" x14ac:dyDescent="0.2">
      <c r="A60" s="42" t="s">
        <v>51</v>
      </c>
      <c r="B60" s="43">
        <v>0</v>
      </c>
      <c r="C60" s="43">
        <v>0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f t="shared" si="9"/>
        <v>0</v>
      </c>
    </row>
    <row r="61" spans="1:14" s="44" customFormat="1" ht="23.25" customHeight="1" x14ac:dyDescent="0.2">
      <c r="A61" s="46" t="s">
        <v>52</v>
      </c>
      <c r="B61" s="43">
        <v>0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s="44" customFormat="1" ht="12.75" customHeight="1" x14ac:dyDescent="0.2">
      <c r="A63" s="42" t="s">
        <v>54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</row>
    <row r="64" spans="1:14" s="44" customFormat="1" ht="12.75" customHeight="1" x14ac:dyDescent="0.2">
      <c r="A64" s="42" t="s">
        <v>55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</row>
    <row r="65" spans="1:14" s="44" customFormat="1" ht="12.75" customHeight="1" x14ac:dyDescent="0.2">
      <c r="A65" s="46" t="s">
        <v>56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</row>
    <row r="66" spans="1:14" s="44" customFormat="1" ht="12.75" customHeight="1" x14ac:dyDescent="0.2">
      <c r="A66" s="46" t="s">
        <v>57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</row>
    <row r="67" spans="1:14" ht="17.25" customHeight="1" x14ac:dyDescent="0.25">
      <c r="A67" s="41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s="44" customFormat="1" ht="17.25" customHeight="1" x14ac:dyDescent="0.2">
      <c r="A68" s="42" t="s">
        <v>59</v>
      </c>
      <c r="B68" s="43">
        <v>0</v>
      </c>
      <c r="C68" s="43">
        <v>0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</row>
    <row r="69" spans="1:14" s="44" customFormat="1" ht="29.25" customHeight="1" x14ac:dyDescent="0.2">
      <c r="A69" s="46" t="s">
        <v>60</v>
      </c>
      <c r="B69" s="43">
        <v>0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s="44" customFormat="1" ht="17.25" customHeight="1" x14ac:dyDescent="0.2">
      <c r="A71" s="42" t="s">
        <v>62</v>
      </c>
      <c r="B71" s="43">
        <v>0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</row>
    <row r="72" spans="1:14" s="44" customFormat="1" ht="17.25" customHeight="1" x14ac:dyDescent="0.2">
      <c r="A72" s="42" t="s">
        <v>63</v>
      </c>
      <c r="B72" s="43">
        <v>0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</row>
    <row r="73" spans="1:14" s="44" customFormat="1" ht="26.25" customHeight="1" x14ac:dyDescent="0.2">
      <c r="A73" s="46" t="s">
        <v>64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s="44" customFormat="1" ht="15.75" customHeight="1" x14ac:dyDescent="0.2">
      <c r="A76" s="42" t="s">
        <v>69</v>
      </c>
      <c r="B76" s="43">
        <v>0</v>
      </c>
      <c r="C76" s="43">
        <v>0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</row>
    <row r="77" spans="1:14" s="44" customFormat="1" ht="15.75" customHeight="1" x14ac:dyDescent="0.2">
      <c r="A77" s="42" t="s">
        <v>70</v>
      </c>
      <c r="B77" s="43">
        <v>0</v>
      </c>
      <c r="C77" s="43">
        <v>0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s="44" customFormat="1" ht="15" customHeight="1" x14ac:dyDescent="0.2">
      <c r="A79" s="42" t="s">
        <v>72</v>
      </c>
      <c r="B79" s="43">
        <v>0</v>
      </c>
      <c r="C79" s="43">
        <v>0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</row>
    <row r="80" spans="1:14" s="44" customFormat="1" ht="15" customHeight="1" x14ac:dyDescent="0.2">
      <c r="A80" s="42" t="s">
        <v>73</v>
      </c>
      <c r="B80" s="43">
        <v>0</v>
      </c>
      <c r="C80" s="43">
        <v>0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s="44" customFormat="1" ht="17.25" customHeight="1" x14ac:dyDescent="0.2">
      <c r="A82" s="42" t="s">
        <v>75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</row>
    <row r="83" spans="1:14" ht="22.5" customHeight="1" x14ac:dyDescent="0.25">
      <c r="A83" s="9" t="s">
        <v>65</v>
      </c>
      <c r="B83" s="26">
        <f>B10+B16+B52+B26</f>
        <v>21115559.48</v>
      </c>
      <c r="C83" s="26">
        <f>C52+C16+C10+C26</f>
        <v>23527111.510000002</v>
      </c>
      <c r="D83" s="26">
        <f>D52+D16+D10+D26+D36</f>
        <v>0</v>
      </c>
      <c r="E83" s="26">
        <f>E52+E16+E10+E26</f>
        <v>0</v>
      </c>
      <c r="F83" s="26">
        <f>F52+F16+F10+F26</f>
        <v>0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44642670.990000002</v>
      </c>
    </row>
    <row r="84" spans="1:14" x14ac:dyDescent="0.25">
      <c r="A84" s="37"/>
    </row>
    <row r="85" spans="1:14" ht="18.75" x14ac:dyDescent="0.3">
      <c r="A85" s="31" t="s">
        <v>101</v>
      </c>
      <c r="B85" s="30"/>
      <c r="C85" s="30"/>
      <c r="D85" s="30"/>
      <c r="E85" s="31" t="s">
        <v>102</v>
      </c>
      <c r="G85" s="32"/>
      <c r="I85" s="33"/>
      <c r="J85" s="30"/>
    </row>
    <row r="86" spans="1:14" ht="34.5" customHeight="1" x14ac:dyDescent="0.3">
      <c r="A86" s="34" t="s">
        <v>103</v>
      </c>
      <c r="B86" s="32"/>
      <c r="C86" s="30"/>
      <c r="D86" s="30"/>
      <c r="E86" s="34" t="s">
        <v>103</v>
      </c>
      <c r="G86" s="34"/>
      <c r="H86" s="30"/>
      <c r="I86" s="30"/>
      <c r="J86" s="30"/>
    </row>
    <row r="87" spans="1:14" ht="18.75" x14ac:dyDescent="0.3">
      <c r="A87" s="32" t="s">
        <v>104</v>
      </c>
      <c r="B87" s="32"/>
      <c r="C87" s="30"/>
      <c r="D87" s="30"/>
      <c r="E87" s="32" t="s">
        <v>108</v>
      </c>
      <c r="F87" s="36"/>
      <c r="G87" s="40" t="s">
        <v>112</v>
      </c>
      <c r="H87" s="36"/>
      <c r="I87" s="36"/>
      <c r="J87" s="30"/>
    </row>
    <row r="88" spans="1:14" ht="18.75" x14ac:dyDescent="0.3">
      <c r="A88" s="31" t="s">
        <v>106</v>
      </c>
      <c r="B88" s="31"/>
      <c r="C88" s="30"/>
      <c r="D88" s="30"/>
      <c r="E88" s="31" t="s">
        <v>109</v>
      </c>
      <c r="G88" s="31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39370078740157483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2026-04-22T12:59:16Z</cp:lastPrinted>
  <dcterms:created xsi:type="dcterms:W3CDTF">2021-07-29T18:58:50Z</dcterms:created>
  <dcterms:modified xsi:type="dcterms:W3CDTF">2026-04-22T13:00:13Z</dcterms:modified>
</cp:coreProperties>
</file>