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7710F52F-B451-473A-B42A-B8709CF70C8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'!$1:$9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1" i="2" l="1"/>
  <c r="F53" i="2"/>
  <c r="D52" i="3"/>
  <c r="D83" i="3" s="1"/>
  <c r="D24" i="3"/>
  <c r="E52" i="3"/>
  <c r="D26" i="3"/>
  <c r="C26" i="3"/>
  <c r="D35" i="3"/>
  <c r="D33" i="3"/>
  <c r="D32" i="3"/>
  <c r="D23" i="3"/>
  <c r="D21" i="3"/>
  <c r="D17" i="3"/>
  <c r="D15" i="3"/>
  <c r="D11" i="3"/>
  <c r="E25" i="2"/>
  <c r="E18" i="2" l="1"/>
  <c r="E16" i="2"/>
  <c r="E12" i="2"/>
  <c r="D18" i="2"/>
  <c r="D12" i="2"/>
  <c r="D16" i="2"/>
  <c r="E54" i="1"/>
  <c r="L16" i="3" l="1"/>
  <c r="L52" i="3"/>
  <c r="N55" i="3"/>
  <c r="N61" i="3"/>
  <c r="N60" i="3"/>
  <c r="N59" i="3"/>
  <c r="N58" i="3"/>
  <c r="N53" i="2"/>
  <c r="N17" i="2"/>
  <c r="J52" i="3"/>
  <c r="J26" i="3"/>
  <c r="J16" i="3"/>
  <c r="L53" i="2"/>
  <c r="L17" i="2"/>
  <c r="C53" i="2"/>
  <c r="G16" i="3"/>
  <c r="G52" i="3"/>
  <c r="I17" i="2"/>
  <c r="G26" i="3" l="1"/>
  <c r="F26" i="3"/>
  <c r="F52" i="3"/>
  <c r="F16" i="3"/>
  <c r="H53" i="2"/>
  <c r="H17" i="2"/>
  <c r="P38" i="2"/>
  <c r="E16" i="3"/>
  <c r="E26" i="3"/>
  <c r="G17" i="2" l="1"/>
  <c r="E17" i="2"/>
  <c r="E18" i="1" l="1"/>
  <c r="F17" i="2"/>
  <c r="N37" i="3" l="1"/>
  <c r="D16" i="3"/>
  <c r="B16" i="3" l="1"/>
  <c r="B11" i="2"/>
  <c r="D17" i="2"/>
  <c r="C16" i="3"/>
  <c r="D28" i="1"/>
  <c r="D12" i="1"/>
  <c r="M16" i="3"/>
  <c r="M26" i="3"/>
  <c r="M52" i="3"/>
  <c r="O17" i="2"/>
  <c r="K26" i="3"/>
  <c r="P35" i="2"/>
  <c r="P58" i="2"/>
  <c r="P57" i="2"/>
  <c r="P56" i="2"/>
  <c r="H16" i="3" l="1"/>
  <c r="H52" i="3"/>
  <c r="H26" i="3"/>
  <c r="J17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K52" i="3"/>
  <c r="C52" i="3"/>
  <c r="B52" i="3"/>
  <c r="B26" i="3"/>
  <c r="B17" i="2"/>
  <c r="D18" i="1" l="1"/>
  <c r="M10" i="3"/>
  <c r="O53" i="2"/>
  <c r="C37" i="2"/>
  <c r="C17" i="2"/>
  <c r="N54" i="3"/>
  <c r="L26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I52" i="3"/>
  <c r="N53" i="3"/>
  <c r="N25" i="3"/>
  <c r="K16" i="3"/>
  <c r="N24" i="3"/>
  <c r="N23" i="3"/>
  <c r="N22" i="3"/>
  <c r="N21" i="3"/>
  <c r="N20" i="3"/>
  <c r="N19" i="3"/>
  <c r="N18" i="3"/>
  <c r="N17" i="3"/>
  <c r="J10" i="3"/>
  <c r="J83" i="3" s="1"/>
  <c r="H10" i="3"/>
  <c r="H83" i="3" s="1"/>
  <c r="G10" i="3"/>
  <c r="G83" i="3" s="1"/>
  <c r="F10" i="3"/>
  <c r="F83" i="3" s="1"/>
  <c r="E10" i="3"/>
  <c r="D10" i="3"/>
  <c r="C10" i="3"/>
  <c r="B10" i="3"/>
  <c r="N11" i="3"/>
  <c r="P55" i="2"/>
  <c r="P54" i="2"/>
  <c r="M53" i="2"/>
  <c r="K53" i="2"/>
  <c r="J53" i="2"/>
  <c r="I53" i="2"/>
  <c r="P30" i="2"/>
  <c r="P36" i="2"/>
  <c r="P34" i="2"/>
  <c r="P33" i="2"/>
  <c r="P32" i="2"/>
  <c r="P31" i="2"/>
  <c r="P29" i="2"/>
  <c r="P28" i="2"/>
  <c r="P26" i="2"/>
  <c r="P24" i="2"/>
  <c r="P21" i="2"/>
  <c r="P20" i="2"/>
  <c r="P19" i="2"/>
  <c r="K17" i="2"/>
  <c r="P25" i="2"/>
  <c r="P23" i="2"/>
  <c r="P22" i="2"/>
  <c r="P18" i="2"/>
  <c r="P16" i="2"/>
  <c r="P13" i="2"/>
  <c r="P12" i="2"/>
  <c r="G53" i="2"/>
  <c r="E53" i="2"/>
  <c r="D53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O27" i="2"/>
  <c r="N27" i="2"/>
  <c r="M27" i="2"/>
  <c r="L27" i="2"/>
  <c r="K27" i="2"/>
  <c r="J27" i="2"/>
  <c r="I27" i="2"/>
  <c r="H27" i="2"/>
  <c r="G27" i="2"/>
  <c r="F27" i="2"/>
  <c r="E27" i="2"/>
  <c r="D27" i="2"/>
  <c r="M17" i="2"/>
  <c r="O11" i="2"/>
  <c r="N11" i="2"/>
  <c r="M11" i="2"/>
  <c r="L11" i="2"/>
  <c r="K11" i="2"/>
  <c r="J11" i="2"/>
  <c r="I11" i="2"/>
  <c r="H11" i="2"/>
  <c r="G11" i="2"/>
  <c r="F11" i="2"/>
  <c r="E11" i="2"/>
  <c r="D11" i="2"/>
  <c r="B53" i="2"/>
  <c r="B37" i="2"/>
  <c r="C27" i="2"/>
  <c r="B27" i="2"/>
  <c r="C11" i="2"/>
  <c r="P11" i="2" l="1"/>
  <c r="K83" i="3"/>
  <c r="E83" i="3"/>
  <c r="C83" i="3"/>
  <c r="B83" i="3"/>
  <c r="M83" i="3"/>
  <c r="L83" i="3"/>
  <c r="B84" i="2"/>
  <c r="P53" i="2"/>
  <c r="C84" i="2"/>
  <c r="I83" i="3"/>
  <c r="N26" i="3"/>
  <c r="N10" i="3"/>
  <c r="N16" i="3"/>
  <c r="N52" i="3"/>
  <c r="P27" i="2"/>
  <c r="F84" i="2"/>
  <c r="G84" i="2"/>
  <c r="P17" i="2"/>
  <c r="O84" i="2"/>
  <c r="I84" i="2"/>
  <c r="M84" i="2"/>
  <c r="N84" i="2"/>
  <c r="H84" i="2"/>
  <c r="L84" i="2"/>
  <c r="K84" i="2"/>
  <c r="J84" i="2"/>
  <c r="E84" i="2"/>
  <c r="D84" i="2"/>
  <c r="D54" i="1"/>
  <c r="E38" i="1"/>
  <c r="D38" i="1"/>
  <c r="E28" i="1"/>
  <c r="E12" i="1"/>
  <c r="E85" i="1" l="1"/>
  <c r="N83" i="3"/>
  <c r="D85" i="1"/>
  <c r="P84" i="2"/>
</calcChain>
</file>

<file path=xl/sharedStrings.xml><?xml version="1.0" encoding="utf-8"?>
<sst xmlns="http://schemas.openxmlformats.org/spreadsheetml/2006/main" count="292" uniqueCount="117">
  <si>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</si>
  <si>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</si>
  <si>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</si>
  <si>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</si>
  <si>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</si>
  <si>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</si>
  <si>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</si>
  <si>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</si>
  <si>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</si>
  <si>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</si>
  <si>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</si>
  <si>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</si>
  <si>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</si>
  <si>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</si>
  <si>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</si>
  <si>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</si>
  <si>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</si>
  <si>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</si>
  <si>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</si>
  <si>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</si>
  <si>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</si>
  <si>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</si>
  <si>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</si>
  <si>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</si>
  <si>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</si>
  <si>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</si>
  <si>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</si>
  <si>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</si>
  <si>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</si>
  <si>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</si>
  <si>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</si>
  <si>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</si>
  <si>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</si>
  <si>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</si>
  <si>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</si>
  <si>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</si>
  <si>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</si>
  <si>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</si>
  <si>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</si>
  <si>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</si>
  <si>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</si>
  <si>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</si>
  <si>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</si>
  <si>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</si>
  <si>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</si>
  <si>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</si>
  <si>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</si>
  <si>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</si>
  <si>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</si>
  <si>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</si>
  <si>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</si>
  <si>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</si>
  <si>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</si>
  <si>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</si>
  <si>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</si>
  <si>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</si>
  <si>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</si>
  <si>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</si>
  <si>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</si>
  <si>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</si>
  <si>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</si>
  <si>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</si>
  <si>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</si>
  <si>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</si>
  <si>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</si>
  <si>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</si>
  <si>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</si>
  <si>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</si>
  <si>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</si>
  <si>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</si>
  <si>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</si>
  <si>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</si>
  <si>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</si>
  <si>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</si>
  <si>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</si>
  <si>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</si>
  <si>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</si>
  <si>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</si>
  <si>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</si>
  <si>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</si>
  <si>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</si>
  <si>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</si>
  <si>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</si>
  <si>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</si>
  <si>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</si>
  <si>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</si>
  <si>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</si>
  <si>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</si>
  <si>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</si>
  <si>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</si>
  <si>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</si>
  <si>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</si>
  <si>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</si>
  <si>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</si>
  <si>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</si>
  <si>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</si>
  <si>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</si>
  <si>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</si>
  <si>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</si>
  <si>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</si>
  <si>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</si>
  <si>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</si>
  <si>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</si>
  <si>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</si>
  <si>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</si>
  <si>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</si>
  <si>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</si>
  <si>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>Humberto Méndez</t>
  </si>
  <si>
    <t xml:space="preserve">                                                                                                                      Director  Administrativo y Financiero</t>
  </si>
  <si>
    <t xml:space="preserve">                                                                                                                 Humberto Méndez</t>
  </si>
  <si>
    <t xml:space="preserve">                                                                                                                     Director Administrativo y Financiero </t>
  </si>
  <si>
    <t>GOBIERNO DE LA REPUBLICA DOMINICANA</t>
  </si>
  <si>
    <t>Nota: Reintegros por devolución de subsidio enfermedad común RD$0</t>
  </si>
  <si>
    <t>Nov</t>
  </si>
  <si>
    <t>Oct</t>
  </si>
  <si>
    <t>Dic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</si>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</sst>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1"/>
      <name val="Gotham"/>
    </font>
    <font>
      <b/>
      <i/>
      <sz val="11"/>
      <color theme="0"/>
      <name val="Gotham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0" xfId="0" applyFont="1"/>
    <xf numFmtId="0" fontId="5" fillId="0" borderId="5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171450</xdr:colOff>
      <xdr:row>1</xdr:row>
      <xdr:rowOff>57150</xdr:rowOff>
    </xdr:from>
    <xdr:to>
      <xdr:col>15</xdr:col>
      <xdr:colOff>609600</xdr:colOff>
      <xdr:row>6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2039600" y="438150"/>
          <a:ext cx="1800225" cy="1247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12</xdr:col>
      <xdr:colOff>209551</xdr:colOff>
      <xdr:row>1</xdr:row>
      <xdr:rowOff>57150</xdr:rowOff>
    </xdr:from>
    <xdr:to>
      <xdr:col>15</xdr:col>
      <xdr:colOff>505063</xdr:colOff>
      <xdr:row>7</xdr:row>
      <xdr:rowOff>0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D018C60-409D-4A1F-870D-8A74054A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7701" y="142875"/>
          <a:ext cx="1657587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647701</xdr:colOff>
      <xdr:row>0</xdr:row>
      <xdr:rowOff>76200</xdr:rowOff>
    </xdr:from>
    <xdr:to>
      <xdr:col>13</xdr:col>
      <xdr:colOff>335437</xdr:colOff>
      <xdr:row>4</xdr:row>
      <xdr:rowOff>97425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6" y="762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53" workbookViewId="0">
      <selection activeCell="E60" sqref="E60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9" t="s">
        <v>111</v>
      </c>
      <c r="D3" s="39"/>
      <c r="E3" s="3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9" t="s">
        <v>98</v>
      </c>
      <c r="D4" s="39"/>
      <c r="E4" s="39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5">
        <v>2025</v>
      </c>
      <c r="D5" s="46"/>
      <c r="E5" s="46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0" t="s">
        <v>76</v>
      </c>
      <c r="D6" s="41"/>
      <c r="E6" s="41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0" t="s">
        <v>77</v>
      </c>
      <c r="D7" s="41"/>
      <c r="E7" s="41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2" t="s">
        <v>66</v>
      </c>
      <c r="D9" s="43" t="s">
        <v>94</v>
      </c>
      <c r="E9" s="43" t="s">
        <v>93</v>
      </c>
      <c r="F9" s="8"/>
    </row>
    <row r="10" spans="2:16" ht="23.25" customHeight="1" x14ac:dyDescent="0.25">
      <c r="C10" s="42"/>
      <c r="D10" s="44"/>
      <c r="E10" s="44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217601998</v>
      </c>
      <c r="E12" s="4">
        <f>E13+E14+E17</f>
        <v>217601998</v>
      </c>
      <c r="F12" s="8"/>
    </row>
    <row r="13" spans="2:16" x14ac:dyDescent="0.25">
      <c r="C13" s="5" t="s">
        <v>2</v>
      </c>
      <c r="D13" s="6">
        <v>166834000</v>
      </c>
      <c r="E13" s="6">
        <v>166834000</v>
      </c>
      <c r="F13" s="8"/>
    </row>
    <row r="14" spans="2:16" x14ac:dyDescent="0.25">
      <c r="C14" s="5" t="s">
        <v>3</v>
      </c>
      <c r="D14" s="6">
        <v>28302000</v>
      </c>
      <c r="E14" s="6">
        <v>28302000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22465998</v>
      </c>
      <c r="E17" s="6">
        <v>22465998</v>
      </c>
      <c r="F17" s="8"/>
    </row>
    <row r="18" spans="3:6" x14ac:dyDescent="0.25">
      <c r="C18" s="3" t="s">
        <v>7</v>
      </c>
      <c r="D18" s="4">
        <f>D19+D20+D21+D22+D23+D24+D25+D26+D27</f>
        <v>78896590</v>
      </c>
      <c r="E18" s="4">
        <f>E19+E20+E21+E22+E23+E24+E25+E26+E27</f>
        <v>78899590</v>
      </c>
      <c r="F18" s="8"/>
    </row>
    <row r="19" spans="3:6" x14ac:dyDescent="0.25">
      <c r="C19" s="5" t="s">
        <v>8</v>
      </c>
      <c r="D19" s="6">
        <v>27452090</v>
      </c>
      <c r="E19" s="6">
        <v>27452090</v>
      </c>
      <c r="F19" s="8"/>
    </row>
    <row r="20" spans="3:6" x14ac:dyDescent="0.25">
      <c r="C20" s="5" t="s">
        <v>9</v>
      </c>
      <c r="D20" s="6">
        <v>215000</v>
      </c>
      <c r="E20" s="6">
        <v>215000</v>
      </c>
      <c r="F20" s="8"/>
    </row>
    <row r="21" spans="3:6" x14ac:dyDescent="0.25">
      <c r="C21" s="5" t="s">
        <v>10</v>
      </c>
      <c r="D21" s="6">
        <v>3700000</v>
      </c>
      <c r="E21" s="6">
        <v>3700000</v>
      </c>
      <c r="F21" s="8"/>
    </row>
    <row r="22" spans="3:6" x14ac:dyDescent="0.25">
      <c r="C22" s="5" t="s">
        <v>11</v>
      </c>
      <c r="D22" s="6">
        <v>1720000</v>
      </c>
      <c r="E22" s="6">
        <v>1720000</v>
      </c>
      <c r="F22" s="8"/>
    </row>
    <row r="23" spans="3:6" x14ac:dyDescent="0.25">
      <c r="C23" s="5" t="s">
        <v>12</v>
      </c>
      <c r="D23" s="6">
        <v>23404000</v>
      </c>
      <c r="E23" s="6">
        <v>23636225</v>
      </c>
    </row>
    <row r="24" spans="3:6" x14ac:dyDescent="0.25">
      <c r="C24" s="5" t="s">
        <v>13</v>
      </c>
      <c r="D24" s="6">
        <v>14670500</v>
      </c>
      <c r="E24" s="6">
        <v>14670500</v>
      </c>
    </row>
    <row r="25" spans="3:6" x14ac:dyDescent="0.25">
      <c r="C25" s="5" t="s">
        <v>14</v>
      </c>
      <c r="D25" s="6">
        <v>2820000</v>
      </c>
      <c r="E25" s="6">
        <v>2820000</v>
      </c>
    </row>
    <row r="26" spans="3:6" x14ac:dyDescent="0.25">
      <c r="C26" s="5" t="s">
        <v>15</v>
      </c>
      <c r="D26" s="6">
        <v>1635000</v>
      </c>
      <c r="E26" s="6">
        <v>1405775</v>
      </c>
    </row>
    <row r="27" spans="3:6" x14ac:dyDescent="0.25">
      <c r="C27" s="5" t="s">
        <v>16</v>
      </c>
      <c r="D27" s="6">
        <v>3280000</v>
      </c>
      <c r="E27" s="6">
        <v>3280000</v>
      </c>
    </row>
    <row r="28" spans="3:6" x14ac:dyDescent="0.25">
      <c r="C28" s="3" t="s">
        <v>17</v>
      </c>
      <c r="D28" s="4">
        <f>D29+D30+D31+D32+D33+D34+D35+D37</f>
        <v>14150689</v>
      </c>
      <c r="E28" s="4">
        <f>E29+E30+E31+E32+E33+E34+E35+E37</f>
        <v>14147689</v>
      </c>
    </row>
    <row r="29" spans="3:6" x14ac:dyDescent="0.25">
      <c r="C29" s="5" t="s">
        <v>18</v>
      </c>
      <c r="D29" s="6">
        <v>665000</v>
      </c>
      <c r="E29" s="6">
        <v>662000</v>
      </c>
    </row>
    <row r="30" spans="3:6" x14ac:dyDescent="0.25">
      <c r="C30" s="5" t="s">
        <v>19</v>
      </c>
      <c r="D30" s="6">
        <v>125000</v>
      </c>
      <c r="E30" s="6">
        <v>125000</v>
      </c>
    </row>
    <row r="31" spans="3:6" x14ac:dyDescent="0.25">
      <c r="C31" s="5" t="s">
        <v>20</v>
      </c>
      <c r="D31" s="6">
        <v>475000</v>
      </c>
      <c r="E31" s="6">
        <v>475000</v>
      </c>
    </row>
    <row r="32" spans="3:6" x14ac:dyDescent="0.25">
      <c r="C32" s="5" t="s">
        <v>21</v>
      </c>
      <c r="D32" s="6">
        <v>0</v>
      </c>
      <c r="E32" s="6">
        <v>0</v>
      </c>
    </row>
    <row r="33" spans="3:5" x14ac:dyDescent="0.25">
      <c r="C33" s="5" t="s">
        <v>22</v>
      </c>
      <c r="D33" s="6">
        <v>300000</v>
      </c>
      <c r="E33" s="6">
        <v>300000</v>
      </c>
    </row>
    <row r="34" spans="3:5" x14ac:dyDescent="0.25">
      <c r="C34" s="5" t="s">
        <v>23</v>
      </c>
      <c r="D34" s="6">
        <v>305002</v>
      </c>
      <c r="E34" s="6">
        <v>305002</v>
      </c>
    </row>
    <row r="35" spans="3:5" x14ac:dyDescent="0.25">
      <c r="C35" s="5" t="s">
        <v>24</v>
      </c>
      <c r="D35" s="6">
        <v>11100000</v>
      </c>
      <c r="E35" s="6">
        <v>11100000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1180687</v>
      </c>
      <c r="E37" s="6">
        <v>1180687</v>
      </c>
    </row>
    <row r="38" spans="3:5" x14ac:dyDescent="0.25">
      <c r="C38" s="3" t="s">
        <v>27</v>
      </c>
      <c r="D38" s="4">
        <f>D39</f>
        <v>50000</v>
      </c>
      <c r="E38" s="4">
        <f>E39</f>
        <v>50000</v>
      </c>
    </row>
    <row r="39" spans="3:5" x14ac:dyDescent="0.25">
      <c r="C39" s="5" t="s">
        <v>28</v>
      </c>
      <c r="D39" s="6">
        <v>50000</v>
      </c>
      <c r="E39" s="6">
        <v>50000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1000000</v>
      </c>
      <c r="E54" s="4">
        <f>E55+E58+E59+E56+E62</f>
        <v>1000000</v>
      </c>
    </row>
    <row r="55" spans="3:5" x14ac:dyDescent="0.25">
      <c r="C55" s="5" t="s">
        <v>44</v>
      </c>
      <c r="D55" s="6">
        <v>650000</v>
      </c>
      <c r="E55" s="6">
        <v>880000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350000</v>
      </c>
      <c r="E59" s="6">
        <v>80000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40000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311699277</v>
      </c>
      <c r="E85" s="23">
        <f>E54+E38+E28+E18+E12</f>
        <v>311699277</v>
      </c>
    </row>
    <row r="87" spans="3:5" hidden="1" x14ac:dyDescent="0.25"/>
    <row r="88" spans="3:5" hidden="1" x14ac:dyDescent="0.25"/>
    <row r="89" spans="3:5" hidden="1" x14ac:dyDescent="0.25"/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2"/>
  <sheetViews>
    <sheetView showGridLines="0" tabSelected="1" workbookViewId="0">
      <selection activeCell="F22" sqref="F22"/>
    </sheetView>
  </sheetViews>
  <sheetFormatPr defaultColWidth="11.42578125" defaultRowHeight="15" x14ac:dyDescent="0.25"/>
  <cols>
    <col min="1" max="1" width="57.42578125" customWidth="1"/>
    <col min="2" max="2" width="18" customWidth="1"/>
    <col min="3" max="3" width="14.140625" customWidth="1"/>
    <col min="4" max="4" width="12.85546875" customWidth="1"/>
    <col min="5" max="5" width="15.140625" customWidth="1"/>
    <col min="6" max="6" width="13.28515625" customWidth="1"/>
    <col min="7" max="7" width="7" customWidth="1"/>
    <col min="8" max="8" width="7.140625" customWidth="1"/>
    <col min="9" max="9" width="8.42578125" customWidth="1"/>
    <col min="10" max="10" width="7.85546875" customWidth="1"/>
    <col min="11" max="11" width="8.85546875" customWidth="1"/>
    <col min="12" max="12" width="7.85546875" customWidth="1"/>
    <col min="13" max="13" width="7.7109375" customWidth="1"/>
    <col min="14" max="14" width="6" customWidth="1"/>
    <col min="15" max="15" width="6.7109375" customWidth="1"/>
    <col min="16" max="16" width="13.28515625" customWidth="1"/>
  </cols>
  <sheetData>
    <row r="1" spans="1:17" ht="6.75" customHeight="1" x14ac:dyDescent="0.25"/>
    <row r="2" spans="1:17" ht="22.5" customHeight="1" x14ac:dyDescent="0.25">
      <c r="A2" s="56" t="s">
        <v>111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7" ht="15.75" customHeight="1" x14ac:dyDescent="0.25">
      <c r="A3" s="58" t="s">
        <v>99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7" ht="15.75" x14ac:dyDescent="0.25">
      <c r="A4" s="45">
        <v>2025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7" ht="15.75" customHeight="1" x14ac:dyDescent="0.25">
      <c r="A5" s="40" t="s">
        <v>92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7" ht="15.75" customHeight="1" x14ac:dyDescent="0.25">
      <c r="A6" s="41" t="s">
        <v>77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7" ht="3.75" customHeight="1" x14ac:dyDescent="0.25"/>
    <row r="8" spans="1:17" ht="25.5" customHeight="1" x14ac:dyDescent="0.25">
      <c r="A8" s="42" t="s">
        <v>66</v>
      </c>
      <c r="B8" s="43" t="s">
        <v>94</v>
      </c>
      <c r="C8" s="43" t="s">
        <v>93</v>
      </c>
      <c r="D8" s="48" t="s">
        <v>91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50"/>
    </row>
    <row r="9" spans="1:17" x14ac:dyDescent="0.25">
      <c r="A9" s="42"/>
      <c r="B9" s="44"/>
      <c r="C9" s="44"/>
      <c r="D9" s="15" t="s">
        <v>79</v>
      </c>
      <c r="E9" s="15" t="s">
        <v>80</v>
      </c>
      <c r="F9" s="15" t="s">
        <v>81</v>
      </c>
      <c r="G9" s="15" t="s">
        <v>82</v>
      </c>
      <c r="H9" s="16" t="s">
        <v>83</v>
      </c>
      <c r="I9" s="15" t="s">
        <v>84</v>
      </c>
      <c r="J9" s="16" t="s">
        <v>85</v>
      </c>
      <c r="K9" s="15" t="s">
        <v>86</v>
      </c>
      <c r="L9" s="15" t="s">
        <v>116</v>
      </c>
      <c r="M9" s="15" t="s">
        <v>114</v>
      </c>
      <c r="N9" s="15" t="s">
        <v>113</v>
      </c>
      <c r="O9" s="16" t="s">
        <v>115</v>
      </c>
      <c r="P9" s="15" t="s">
        <v>78</v>
      </c>
    </row>
    <row r="10" spans="1:17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x14ac:dyDescent="0.25">
      <c r="A11" s="3" t="s">
        <v>1</v>
      </c>
      <c r="B11" s="25">
        <f>B12+B13+B16</f>
        <v>217601998</v>
      </c>
      <c r="C11" s="25">
        <f>C12+C13+C16</f>
        <v>217601998</v>
      </c>
      <c r="D11" s="25">
        <f t="shared" ref="D11:O11" si="0">D12+D13+D16</f>
        <v>14442586.75</v>
      </c>
      <c r="E11" s="25">
        <f t="shared" si="0"/>
        <v>14350642.969999999</v>
      </c>
      <c r="F11" s="25">
        <f t="shared" si="0"/>
        <v>16190801.01</v>
      </c>
      <c r="G11" s="25">
        <f t="shared" si="0"/>
        <v>0</v>
      </c>
      <c r="H11" s="25">
        <f t="shared" si="0"/>
        <v>0</v>
      </c>
      <c r="I11" s="25">
        <f t="shared" si="0"/>
        <v>0</v>
      </c>
      <c r="J11" s="25">
        <f t="shared" si="0"/>
        <v>0</v>
      </c>
      <c r="K11" s="25">
        <f t="shared" si="0"/>
        <v>0</v>
      </c>
      <c r="L11" s="25">
        <f t="shared" si="0"/>
        <v>0</v>
      </c>
      <c r="M11" s="25">
        <f t="shared" si="0"/>
        <v>0</v>
      </c>
      <c r="N11" s="25">
        <f t="shared" si="0"/>
        <v>0</v>
      </c>
      <c r="O11" s="25">
        <f t="shared" si="0"/>
        <v>0</v>
      </c>
      <c r="P11" s="25">
        <f>SUM(D11:O11)</f>
        <v>44984030.729999997</v>
      </c>
    </row>
    <row r="12" spans="1:17" x14ac:dyDescent="0.25">
      <c r="A12" s="5" t="s">
        <v>2</v>
      </c>
      <c r="B12" s="24">
        <v>166834000</v>
      </c>
      <c r="C12" s="24">
        <v>166834000</v>
      </c>
      <c r="D12" s="24">
        <f>12263814.61+22000</f>
        <v>12285814.609999999</v>
      </c>
      <c r="E12" s="24">
        <f>12196731.28+9333.33</f>
        <v>12206064.609999999</v>
      </c>
      <c r="F12" s="24">
        <v>14036483.119999999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f>SUM(D12:O12)</f>
        <v>38528362.339999996</v>
      </c>
    </row>
    <row r="13" spans="1:17" x14ac:dyDescent="0.25">
      <c r="A13" s="5" t="s">
        <v>3</v>
      </c>
      <c r="B13" s="24">
        <v>28302000</v>
      </c>
      <c r="C13" s="24">
        <v>28302000</v>
      </c>
      <c r="D13" s="24">
        <v>309500</v>
      </c>
      <c r="E13" s="24">
        <v>309500</v>
      </c>
      <c r="F13" s="24">
        <v>333500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f>SUM(D13:O13)</f>
        <v>952500</v>
      </c>
    </row>
    <row r="14" spans="1:17" x14ac:dyDescent="0.25">
      <c r="A14" s="5" t="s">
        <v>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17"/>
    </row>
    <row r="15" spans="1:17" x14ac:dyDescent="0.25">
      <c r="A15" s="5" t="s">
        <v>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7" x14ac:dyDescent="0.25">
      <c r="A16" s="5" t="s">
        <v>6</v>
      </c>
      <c r="B16" s="24">
        <v>22465998</v>
      </c>
      <c r="C16" s="24">
        <v>22465998</v>
      </c>
      <c r="D16" s="24">
        <f>864160.42+872292.83+110818.89</f>
        <v>1847272.14</v>
      </c>
      <c r="E16" s="24">
        <f>858506.14+866630.58+109941.64</f>
        <v>1835078.3599999999</v>
      </c>
      <c r="F16" s="24">
        <v>1820817.89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f t="shared" ref="P16:P26" si="1">SUM(D16:O16)</f>
        <v>5503168.3899999997</v>
      </c>
    </row>
    <row r="17" spans="1:16" x14ac:dyDescent="0.25">
      <c r="A17" s="3" t="s">
        <v>7</v>
      </c>
      <c r="B17" s="25">
        <f t="shared" ref="B17:G17" si="2">B18+B19+B20+B21+B22+B23+B24+B25+B26</f>
        <v>78896590</v>
      </c>
      <c r="C17" s="25">
        <f t="shared" si="2"/>
        <v>78899590</v>
      </c>
      <c r="D17" s="25">
        <f t="shared" si="2"/>
        <v>4013686.89</v>
      </c>
      <c r="E17" s="25">
        <f t="shared" si="2"/>
        <v>4564432.68</v>
      </c>
      <c r="F17" s="25">
        <f t="shared" si="2"/>
        <v>4875188.9699999988</v>
      </c>
      <c r="G17" s="25">
        <f t="shared" si="2"/>
        <v>0</v>
      </c>
      <c r="H17" s="25">
        <f>H18+H19+H20+H21+H22+H23+H24+H25+H26</f>
        <v>0</v>
      </c>
      <c r="I17" s="25">
        <f>I18+I19+I20+I21+I22+I23+I24+I25+I26</f>
        <v>0</v>
      </c>
      <c r="J17" s="25">
        <f>J18+J19+J20+J21+J22+J23+J24+J25+J26</f>
        <v>0</v>
      </c>
      <c r="K17" s="25">
        <f>K18+K19+K20+K21+K22+K23+K24+K25+K26</f>
        <v>0</v>
      </c>
      <c r="L17" s="25">
        <f>L18+L19+L20+L21+L22+L23+L24+L25+L26</f>
        <v>0</v>
      </c>
      <c r="M17" s="25">
        <f t="shared" ref="M17" si="3">M18+M19+M20+M21+M22+M23+M24+M25</f>
        <v>0</v>
      </c>
      <c r="N17" s="25">
        <f>N18+N19+N20+N21+N22+N23+N24+N25+N26</f>
        <v>0</v>
      </c>
      <c r="O17" s="25">
        <f>O18+O19+O20+O21+O22+O23+O24+O25+O26</f>
        <v>0</v>
      </c>
      <c r="P17" s="25">
        <f t="shared" si="1"/>
        <v>13453308.539999999</v>
      </c>
    </row>
    <row r="18" spans="1:16" x14ac:dyDescent="0.25">
      <c r="A18" s="5" t="s">
        <v>8</v>
      </c>
      <c r="B18" s="24">
        <v>27452090</v>
      </c>
      <c r="C18" s="24">
        <v>27452090</v>
      </c>
      <c r="D18" s="24">
        <f>815947.89+253249.86+1011994.48+617383.3</f>
        <v>2698575.5300000003</v>
      </c>
      <c r="E18" s="24">
        <f>447933.82+404945.9+1665584.79+571326.66+27615+12329</f>
        <v>3129735.17</v>
      </c>
      <c r="F18" s="24">
        <v>2282632.04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f t="shared" si="1"/>
        <v>8110942.7400000002</v>
      </c>
    </row>
    <row r="19" spans="1:16" x14ac:dyDescent="0.25">
      <c r="A19" s="5" t="s">
        <v>9</v>
      </c>
      <c r="B19" s="24">
        <v>215000</v>
      </c>
      <c r="C19" s="24">
        <v>215000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f t="shared" si="1"/>
        <v>0</v>
      </c>
    </row>
    <row r="20" spans="1:16" x14ac:dyDescent="0.25">
      <c r="A20" s="5" t="s">
        <v>10</v>
      </c>
      <c r="B20" s="24">
        <v>3700000</v>
      </c>
      <c r="C20" s="24">
        <v>3700000</v>
      </c>
      <c r="D20" s="24">
        <v>0</v>
      </c>
      <c r="E20" s="24">
        <v>119000</v>
      </c>
      <c r="F20" s="24">
        <v>85400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f t="shared" si="1"/>
        <v>204400</v>
      </c>
    </row>
    <row r="21" spans="1:16" x14ac:dyDescent="0.25">
      <c r="A21" s="5" t="s">
        <v>11</v>
      </c>
      <c r="B21" s="24">
        <v>1720000</v>
      </c>
      <c r="C21" s="24">
        <v>1720000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f t="shared" si="1"/>
        <v>0</v>
      </c>
    </row>
    <row r="22" spans="1:16" x14ac:dyDescent="0.25">
      <c r="A22" s="5" t="s">
        <v>12</v>
      </c>
      <c r="B22" s="24">
        <v>23404000</v>
      </c>
      <c r="C22" s="24">
        <v>23636225</v>
      </c>
      <c r="D22" s="24">
        <v>0</v>
      </c>
      <c r="E22" s="24">
        <v>84488</v>
      </c>
      <c r="F22" s="24">
        <v>355001.48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f t="shared" si="1"/>
        <v>439489.48</v>
      </c>
    </row>
    <row r="23" spans="1:16" x14ac:dyDescent="0.25">
      <c r="A23" s="5" t="s">
        <v>13</v>
      </c>
      <c r="B23" s="24">
        <v>14670500</v>
      </c>
      <c r="C23" s="24">
        <v>14670500</v>
      </c>
      <c r="D23" s="24">
        <v>1194917.68</v>
      </c>
      <c r="E23" s="24">
        <v>880511.45</v>
      </c>
      <c r="F23" s="24">
        <v>1565479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f t="shared" si="1"/>
        <v>3640908.13</v>
      </c>
    </row>
    <row r="24" spans="1:16" ht="30" x14ac:dyDescent="0.25">
      <c r="A24" s="29" t="s">
        <v>14</v>
      </c>
      <c r="B24" s="24">
        <v>2820000</v>
      </c>
      <c r="C24" s="24">
        <v>2820000</v>
      </c>
      <c r="D24" s="24">
        <v>42244</v>
      </c>
      <c r="E24" s="24">
        <v>86199</v>
      </c>
      <c r="F24" s="24">
        <v>449532.8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f t="shared" si="1"/>
        <v>577975.80000000005</v>
      </c>
    </row>
    <row r="25" spans="1:16" ht="30" x14ac:dyDescent="0.25">
      <c r="A25" s="29" t="s">
        <v>15</v>
      </c>
      <c r="B25" s="24">
        <v>1635000</v>
      </c>
      <c r="C25" s="24">
        <v>1405775</v>
      </c>
      <c r="D25" s="24">
        <v>0</v>
      </c>
      <c r="E25" s="24">
        <f>5100.05+33000+19116</f>
        <v>57216.05</v>
      </c>
      <c r="F25" s="24">
        <v>17700.009999999998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f t="shared" si="1"/>
        <v>74916.06</v>
      </c>
    </row>
    <row r="26" spans="1:16" x14ac:dyDescent="0.25">
      <c r="A26" s="5" t="s">
        <v>16</v>
      </c>
      <c r="B26" s="24">
        <v>3280000</v>
      </c>
      <c r="C26" s="24">
        <v>3280000</v>
      </c>
      <c r="D26" s="24">
        <v>77949.679999999993</v>
      </c>
      <c r="E26" s="24">
        <v>207283.01</v>
      </c>
      <c r="F26" s="24">
        <v>119443.64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f t="shared" si="1"/>
        <v>404676.33</v>
      </c>
    </row>
    <row r="27" spans="1:16" x14ac:dyDescent="0.25">
      <c r="A27" s="3" t="s">
        <v>17</v>
      </c>
      <c r="B27" s="25">
        <f>B28+B29+B30+B31+B32+B33+B34+B36</f>
        <v>14150689</v>
      </c>
      <c r="C27" s="25">
        <f>C28+C29+C30+C31+C32+C33+C34+C36</f>
        <v>14147689</v>
      </c>
      <c r="D27" s="25">
        <f t="shared" ref="D27:P27" si="4">D28+D29+D30+D31+D32+D33+D34+D36</f>
        <v>725140</v>
      </c>
      <c r="E27" s="25">
        <f t="shared" si="4"/>
        <v>735220</v>
      </c>
      <c r="F27" s="25">
        <f t="shared" si="4"/>
        <v>1203322.1499999999</v>
      </c>
      <c r="G27" s="25">
        <f t="shared" si="4"/>
        <v>0</v>
      </c>
      <c r="H27" s="25">
        <f t="shared" si="4"/>
        <v>0</v>
      </c>
      <c r="I27" s="25">
        <f t="shared" si="4"/>
        <v>0</v>
      </c>
      <c r="J27" s="25">
        <f t="shared" si="4"/>
        <v>0</v>
      </c>
      <c r="K27" s="25">
        <f t="shared" si="4"/>
        <v>0</v>
      </c>
      <c r="L27" s="25">
        <f t="shared" si="4"/>
        <v>0</v>
      </c>
      <c r="M27" s="25">
        <f t="shared" si="4"/>
        <v>0</v>
      </c>
      <c r="N27" s="25">
        <f t="shared" si="4"/>
        <v>0</v>
      </c>
      <c r="O27" s="25">
        <f t="shared" si="4"/>
        <v>0</v>
      </c>
      <c r="P27" s="25">
        <f t="shared" si="4"/>
        <v>2663682.15</v>
      </c>
    </row>
    <row r="28" spans="1:16" x14ac:dyDescent="0.25">
      <c r="A28" s="5" t="s">
        <v>18</v>
      </c>
      <c r="B28" s="24">
        <v>665000</v>
      </c>
      <c r="C28" s="24">
        <v>662000</v>
      </c>
      <c r="D28" s="24">
        <v>2640</v>
      </c>
      <c r="E28" s="24">
        <v>12720</v>
      </c>
      <c r="F28" s="24">
        <v>31770.05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f t="shared" ref="P28:P35" si="5">SUM(D28:O28)</f>
        <v>47130.05</v>
      </c>
    </row>
    <row r="29" spans="1:16" x14ac:dyDescent="0.25">
      <c r="A29" s="5" t="s">
        <v>19</v>
      </c>
      <c r="B29" s="24">
        <v>125000</v>
      </c>
      <c r="C29" s="24">
        <v>125000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f t="shared" si="5"/>
        <v>0</v>
      </c>
    </row>
    <row r="30" spans="1:16" x14ac:dyDescent="0.25">
      <c r="A30" s="5" t="s">
        <v>20</v>
      </c>
      <c r="B30" s="24">
        <v>475000</v>
      </c>
      <c r="C30" s="24">
        <v>475000</v>
      </c>
      <c r="D30" s="24">
        <v>0</v>
      </c>
      <c r="E30" s="24">
        <v>0</v>
      </c>
      <c r="F30" s="24">
        <v>31246.400000000001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f t="shared" si="5"/>
        <v>31246.400000000001</v>
      </c>
    </row>
    <row r="31" spans="1:16" x14ac:dyDescent="0.25">
      <c r="A31" s="5" t="s">
        <v>21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f t="shared" si="5"/>
        <v>0</v>
      </c>
    </row>
    <row r="32" spans="1:16" x14ac:dyDescent="0.25">
      <c r="A32" s="5" t="s">
        <v>22</v>
      </c>
      <c r="B32" s="24">
        <v>300000</v>
      </c>
      <c r="C32" s="24">
        <v>300000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f t="shared" si="5"/>
        <v>0</v>
      </c>
    </row>
    <row r="33" spans="1:16" ht="30" x14ac:dyDescent="0.25">
      <c r="A33" s="29" t="s">
        <v>23</v>
      </c>
      <c r="B33" s="24">
        <v>305002</v>
      </c>
      <c r="C33" s="24">
        <v>305002</v>
      </c>
      <c r="D33" s="24">
        <v>0</v>
      </c>
      <c r="E33" s="24">
        <v>0</v>
      </c>
      <c r="F33" s="24">
        <v>3223.43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f t="shared" si="5"/>
        <v>3223.43</v>
      </c>
    </row>
    <row r="34" spans="1:16" ht="30" x14ac:dyDescent="0.25">
      <c r="A34" s="29" t="s">
        <v>24</v>
      </c>
      <c r="B34" s="24">
        <v>11100000</v>
      </c>
      <c r="C34" s="24">
        <v>11100000</v>
      </c>
      <c r="D34" s="24">
        <v>722500</v>
      </c>
      <c r="E34" s="24">
        <v>722500</v>
      </c>
      <c r="F34" s="24">
        <v>1015500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f t="shared" si="5"/>
        <v>2460500</v>
      </c>
    </row>
    <row r="35" spans="1:16" ht="30" x14ac:dyDescent="0.25">
      <c r="A35" s="29" t="s">
        <v>25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f t="shared" si="5"/>
        <v>0</v>
      </c>
    </row>
    <row r="36" spans="1:16" x14ac:dyDescent="0.25">
      <c r="A36" s="5" t="s">
        <v>26</v>
      </c>
      <c r="B36" s="24">
        <v>1180687</v>
      </c>
      <c r="C36" s="24">
        <v>1180687</v>
      </c>
      <c r="D36" s="24">
        <v>0</v>
      </c>
      <c r="E36" s="24">
        <v>0</v>
      </c>
      <c r="F36" s="24">
        <v>121582.27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f>SUM(D36:O36)</f>
        <v>121582.27</v>
      </c>
    </row>
    <row r="37" spans="1:16" x14ac:dyDescent="0.25">
      <c r="A37" s="3" t="s">
        <v>27</v>
      </c>
      <c r="B37" s="25">
        <f>B38</f>
        <v>50000</v>
      </c>
      <c r="C37" s="25">
        <f>C38</f>
        <v>50000</v>
      </c>
      <c r="D37" s="25">
        <f t="shared" ref="D37:P37" si="6">D38</f>
        <v>0</v>
      </c>
      <c r="E37" s="25">
        <f t="shared" si="6"/>
        <v>0</v>
      </c>
      <c r="F37" s="25">
        <f t="shared" si="6"/>
        <v>24000</v>
      </c>
      <c r="G37" s="25">
        <f t="shared" si="6"/>
        <v>0</v>
      </c>
      <c r="H37" s="25">
        <f t="shared" si="6"/>
        <v>0</v>
      </c>
      <c r="I37" s="25">
        <f t="shared" si="6"/>
        <v>0</v>
      </c>
      <c r="J37" s="25">
        <f t="shared" si="6"/>
        <v>0</v>
      </c>
      <c r="K37" s="25">
        <f t="shared" si="6"/>
        <v>0</v>
      </c>
      <c r="L37" s="25">
        <f t="shared" si="6"/>
        <v>0</v>
      </c>
      <c r="M37" s="25">
        <f t="shared" si="6"/>
        <v>0</v>
      </c>
      <c r="N37" s="25">
        <f t="shared" si="6"/>
        <v>0</v>
      </c>
      <c r="O37" s="25">
        <f t="shared" si="6"/>
        <v>0</v>
      </c>
      <c r="P37" s="25">
        <f t="shared" si="6"/>
        <v>24000</v>
      </c>
    </row>
    <row r="38" spans="1:16" x14ac:dyDescent="0.25">
      <c r="A38" s="29" t="s">
        <v>28</v>
      </c>
      <c r="B38" s="24">
        <v>50000</v>
      </c>
      <c r="C38" s="24">
        <v>50000</v>
      </c>
      <c r="D38" s="24">
        <v>0</v>
      </c>
      <c r="E38" s="24">
        <v>0</v>
      </c>
      <c r="F38" s="24">
        <v>24000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f>SUM(D38:O38)</f>
        <v>24000</v>
      </c>
    </row>
    <row r="39" spans="1:16" ht="30" x14ac:dyDescent="0.25">
      <c r="A39" s="29" t="s">
        <v>29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</row>
    <row r="40" spans="1:16" ht="30" x14ac:dyDescent="0.25">
      <c r="A40" s="29" t="s">
        <v>30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1:16" ht="30" x14ac:dyDescent="0.25">
      <c r="A41" s="29" t="s">
        <v>31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 ht="30" x14ac:dyDescent="0.25">
      <c r="A42" s="29" t="s">
        <v>32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1:16" x14ac:dyDescent="0.25">
      <c r="A43" s="5" t="s">
        <v>33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</row>
    <row r="44" spans="1:16" x14ac:dyDescent="0.25">
      <c r="A44" s="5" t="s">
        <v>34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</row>
    <row r="45" spans="1:16" x14ac:dyDescent="0.25">
      <c r="A45" s="5" t="s">
        <v>35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</row>
    <row r="46" spans="1:16" x14ac:dyDescent="0.25">
      <c r="A46" s="3" t="s">
        <v>36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x14ac:dyDescent="0.25">
      <c r="A47" s="29" t="s">
        <v>37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</row>
    <row r="48" spans="1:16" ht="30" x14ac:dyDescent="0.25">
      <c r="A48" s="29" t="s">
        <v>38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</row>
    <row r="49" spans="1:16" ht="30" x14ac:dyDescent="0.25">
      <c r="A49" s="29" t="s">
        <v>39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1:16" ht="30" x14ac:dyDescent="0.25">
      <c r="A50" s="29" t="s">
        <v>40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1:16" x14ac:dyDescent="0.25">
      <c r="A51" s="29" t="s">
        <v>41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</row>
    <row r="52" spans="1:16" ht="30" x14ac:dyDescent="0.25">
      <c r="A52" s="29" t="s">
        <v>42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</row>
    <row r="53" spans="1:16" x14ac:dyDescent="0.25">
      <c r="A53" s="3" t="s">
        <v>43</v>
      </c>
      <c r="B53" s="25">
        <f>B54+B57+B58</f>
        <v>1000000</v>
      </c>
      <c r="C53" s="25">
        <f>C54+C57+C58+C55+C61</f>
        <v>1000000</v>
      </c>
      <c r="D53" s="25">
        <f>D54+D57+D58</f>
        <v>0</v>
      </c>
      <c r="E53" s="25">
        <f>E54+E57+E58</f>
        <v>0</v>
      </c>
      <c r="F53" s="25">
        <f>F54+F57+F58+F61</f>
        <v>842496.34</v>
      </c>
      <c r="G53" s="25">
        <f>G54+G57+G58</f>
        <v>0</v>
      </c>
      <c r="H53" s="25">
        <f>H55+H54</f>
        <v>0</v>
      </c>
      <c r="I53" s="25">
        <f t="shared" ref="I53:M53" si="7">I54+I57+I58</f>
        <v>0</v>
      </c>
      <c r="J53" s="25">
        <f t="shared" si="7"/>
        <v>0</v>
      </c>
      <c r="K53" s="25">
        <f t="shared" si="7"/>
        <v>0</v>
      </c>
      <c r="L53" s="25">
        <f>L54+L57+L58+L55</f>
        <v>0</v>
      </c>
      <c r="M53" s="25">
        <f t="shared" si="7"/>
        <v>0</v>
      </c>
      <c r="N53" s="25">
        <f>N54+N57+N58+N55+N61</f>
        <v>0</v>
      </c>
      <c r="O53" s="25">
        <f>O54+O57+O58+O55</f>
        <v>0</v>
      </c>
      <c r="P53" s="25">
        <f>SUM(D53:O53)</f>
        <v>842496.34</v>
      </c>
    </row>
    <row r="54" spans="1:16" x14ac:dyDescent="0.25">
      <c r="A54" s="5" t="s">
        <v>44</v>
      </c>
      <c r="B54" s="24">
        <v>650000</v>
      </c>
      <c r="C54" s="24">
        <v>880000</v>
      </c>
      <c r="D54" s="24">
        <v>0</v>
      </c>
      <c r="E54" s="24">
        <v>0</v>
      </c>
      <c r="F54" s="24">
        <v>802496.34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f>SUM(D54:O54)</f>
        <v>802496.34</v>
      </c>
    </row>
    <row r="55" spans="1:16" ht="30" x14ac:dyDescent="0.25">
      <c r="A55" s="29" t="s">
        <v>45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f>SUM(D55:O55)</f>
        <v>0</v>
      </c>
    </row>
    <row r="56" spans="1:16" ht="30" x14ac:dyDescent="0.25">
      <c r="A56" s="29" t="s">
        <v>46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f t="shared" ref="P56:P58" si="8">SUM(D56:O56)</f>
        <v>0</v>
      </c>
    </row>
    <row r="57" spans="1:16" ht="30" x14ac:dyDescent="0.25">
      <c r="A57" s="29" t="s">
        <v>47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f t="shared" si="8"/>
        <v>0</v>
      </c>
    </row>
    <row r="58" spans="1:16" x14ac:dyDescent="0.25">
      <c r="A58" s="29" t="s">
        <v>48</v>
      </c>
      <c r="B58" s="24">
        <v>350000</v>
      </c>
      <c r="C58" s="24">
        <v>80000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f t="shared" si="8"/>
        <v>0</v>
      </c>
    </row>
    <row r="59" spans="1:16" x14ac:dyDescent="0.25">
      <c r="A59" s="29" t="s">
        <v>49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</row>
    <row r="60" spans="1:16" x14ac:dyDescent="0.25">
      <c r="A60" s="5" t="s">
        <v>50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</row>
    <row r="61" spans="1:16" x14ac:dyDescent="0.25">
      <c r="A61" s="5" t="s">
        <v>51</v>
      </c>
      <c r="B61" s="24">
        <v>0</v>
      </c>
      <c r="C61" s="24">
        <v>40000</v>
      </c>
      <c r="D61" s="24">
        <v>0</v>
      </c>
      <c r="E61" s="24">
        <v>0</v>
      </c>
      <c r="F61" s="24">
        <v>40000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f>SUM(D61:O61)</f>
        <v>40000</v>
      </c>
    </row>
    <row r="62" spans="1:16" ht="30" x14ac:dyDescent="0.25">
      <c r="A62" s="29" t="s">
        <v>52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</row>
    <row r="63" spans="1:16" x14ac:dyDescent="0.25">
      <c r="A63" s="3" t="s">
        <v>53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</row>
    <row r="64" spans="1:16" x14ac:dyDescent="0.25">
      <c r="A64" s="5" t="s">
        <v>54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</row>
    <row r="65" spans="1:16" x14ac:dyDescent="0.25">
      <c r="A65" s="5" t="s">
        <v>55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</row>
    <row r="66" spans="1:16" x14ac:dyDescent="0.25">
      <c r="A66" s="5" t="s">
        <v>56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</row>
    <row r="67" spans="1:16" ht="30" x14ac:dyDescent="0.25">
      <c r="A67" s="29" t="s">
        <v>57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</row>
    <row r="68" spans="1:16" x14ac:dyDescent="0.25">
      <c r="A68" s="3" t="s">
        <v>58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</row>
    <row r="69" spans="1:16" x14ac:dyDescent="0.25">
      <c r="A69" s="29" t="s">
        <v>59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</row>
    <row r="70" spans="1:16" x14ac:dyDescent="0.25">
      <c r="A70" s="29" t="s">
        <v>60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</row>
    <row r="71" spans="1:16" x14ac:dyDescent="0.25">
      <c r="A71" s="3" t="s">
        <v>61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</row>
    <row r="72" spans="1:16" x14ac:dyDescent="0.25">
      <c r="A72" s="29" t="s">
        <v>62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</row>
    <row r="73" spans="1:16" x14ac:dyDescent="0.25">
      <c r="A73" s="29" t="s">
        <v>63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</row>
    <row r="74" spans="1:16" ht="30" x14ac:dyDescent="0.25">
      <c r="A74" s="29" t="s">
        <v>64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x14ac:dyDescent="0.25">
      <c r="A75" s="1" t="s">
        <v>67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</row>
    <row r="76" spans="1:16" x14ac:dyDescent="0.25">
      <c r="A76" s="3" t="s">
        <v>68</v>
      </c>
      <c r="B76" s="25"/>
      <c r="C76" s="25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6" x14ac:dyDescent="0.25">
      <c r="A77" s="5" t="s">
        <v>69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</row>
    <row r="78" spans="1:16" x14ac:dyDescent="0.25">
      <c r="A78" s="5" t="s">
        <v>70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</row>
    <row r="79" spans="1:16" x14ac:dyDescent="0.25">
      <c r="A79" s="3" t="s">
        <v>71</v>
      </c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</row>
    <row r="80" spans="1:16" x14ac:dyDescent="0.25">
      <c r="A80" s="5" t="s">
        <v>72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</row>
    <row r="81" spans="1:16" x14ac:dyDescent="0.25">
      <c r="A81" s="5" t="s">
        <v>73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</row>
    <row r="82" spans="1:16" x14ac:dyDescent="0.25">
      <c r="A82" s="3" t="s">
        <v>74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</row>
    <row r="83" spans="1:16" x14ac:dyDescent="0.25">
      <c r="A83" s="5" t="s">
        <v>75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</row>
    <row r="84" spans="1:16" x14ac:dyDescent="0.25">
      <c r="A84" s="9" t="s">
        <v>65</v>
      </c>
      <c r="B84" s="28">
        <f>B53+B37+B27+B17+B11</f>
        <v>311699277</v>
      </c>
      <c r="C84" s="28">
        <f>C53+C37+C27+C17+C11</f>
        <v>311699277</v>
      </c>
      <c r="D84" s="28">
        <f t="shared" ref="D84:P84" si="9">D53+D37+D27+D17+D11</f>
        <v>19181413.640000001</v>
      </c>
      <c r="E84" s="28">
        <f t="shared" si="9"/>
        <v>19650295.649999999</v>
      </c>
      <c r="F84" s="28">
        <f t="shared" si="9"/>
        <v>23135808.469999999</v>
      </c>
      <c r="G84" s="28">
        <f t="shared" si="9"/>
        <v>0</v>
      </c>
      <c r="H84" s="28">
        <f t="shared" si="9"/>
        <v>0</v>
      </c>
      <c r="I84" s="28">
        <f t="shared" si="9"/>
        <v>0</v>
      </c>
      <c r="J84" s="28">
        <f t="shared" si="9"/>
        <v>0</v>
      </c>
      <c r="K84" s="28">
        <f t="shared" si="9"/>
        <v>0</v>
      </c>
      <c r="L84" s="28">
        <f t="shared" si="9"/>
        <v>0</v>
      </c>
      <c r="M84" s="28">
        <f t="shared" si="9"/>
        <v>0</v>
      </c>
      <c r="N84" s="28">
        <f t="shared" si="9"/>
        <v>0</v>
      </c>
      <c r="O84" s="28">
        <f t="shared" si="9"/>
        <v>0</v>
      </c>
      <c r="P84" s="28">
        <f t="shared" si="9"/>
        <v>61967517.75999999</v>
      </c>
    </row>
    <row r="85" spans="1:16" ht="13.5" customHeight="1" x14ac:dyDescent="0.3">
      <c r="A85" s="31"/>
      <c r="B85" s="30"/>
      <c r="C85" s="30"/>
      <c r="D85" s="30"/>
      <c r="E85" s="31"/>
      <c r="F85" s="32"/>
      <c r="H85" s="33"/>
      <c r="I85" s="30"/>
    </row>
    <row r="86" spans="1:16" ht="17.25" customHeight="1" x14ac:dyDescent="0.25"/>
    <row r="87" spans="1:16" ht="18.75" x14ac:dyDescent="0.3">
      <c r="A87" s="31"/>
      <c r="B87" s="31" t="s">
        <v>101</v>
      </c>
      <c r="C87" s="30"/>
      <c r="D87" s="30"/>
      <c r="E87" s="30"/>
      <c r="F87" s="31" t="s">
        <v>102</v>
      </c>
      <c r="H87" s="32"/>
      <c r="J87" s="33"/>
      <c r="K87" s="30"/>
    </row>
    <row r="88" spans="1:16" ht="27.75" customHeight="1" x14ac:dyDescent="0.3">
      <c r="A88" s="34"/>
      <c r="B88" s="34" t="s">
        <v>103</v>
      </c>
      <c r="C88" s="32"/>
      <c r="D88" s="30"/>
      <c r="E88" s="30"/>
      <c r="F88" s="34" t="s">
        <v>103</v>
      </c>
      <c r="H88" s="34"/>
      <c r="I88" s="30"/>
      <c r="J88" s="30"/>
      <c r="K88" s="30"/>
    </row>
    <row r="89" spans="1:16" ht="18.75" x14ac:dyDescent="0.3">
      <c r="A89" s="32"/>
      <c r="B89" s="32" t="s">
        <v>104</v>
      </c>
      <c r="C89" s="32"/>
      <c r="D89" s="30"/>
      <c r="E89" s="30"/>
      <c r="F89" s="32" t="s">
        <v>105</v>
      </c>
      <c r="G89" s="47" t="s">
        <v>107</v>
      </c>
      <c r="H89" s="47"/>
      <c r="I89" s="47"/>
      <c r="J89" s="47"/>
      <c r="K89" s="47"/>
      <c r="L89" s="47"/>
    </row>
    <row r="90" spans="1:16" s="55" customFormat="1" ht="18.75" x14ac:dyDescent="0.3">
      <c r="A90" s="31"/>
      <c r="B90" s="31" t="s">
        <v>106</v>
      </c>
      <c r="C90" s="31"/>
      <c r="D90" s="30"/>
      <c r="E90" s="30"/>
      <c r="F90" s="31" t="s">
        <v>108</v>
      </c>
      <c r="H90" s="31"/>
      <c r="I90" s="30"/>
      <c r="J90" s="30"/>
      <c r="K90" s="30"/>
    </row>
    <row r="91" spans="1:16" ht="18.75" x14ac:dyDescent="0.3">
      <c r="D91" s="30"/>
      <c r="E91" s="30"/>
      <c r="F91" s="30"/>
      <c r="H91" s="30"/>
      <c r="I91" s="30"/>
      <c r="J91" s="30"/>
      <c r="K91" s="30"/>
    </row>
    <row r="92" spans="1:16" ht="18.75" x14ac:dyDescent="0.25">
      <c r="B92" s="32"/>
    </row>
  </sheetData>
  <mergeCells count="10">
    <mergeCell ref="A6:P6"/>
    <mergeCell ref="D8:P8"/>
    <mergeCell ref="A2:P2"/>
    <mergeCell ref="A3:P3"/>
    <mergeCell ref="A8:A9"/>
    <mergeCell ref="B8:B9"/>
    <mergeCell ref="C8:C9"/>
    <mergeCell ref="A4:P4"/>
    <mergeCell ref="A5:P5"/>
    <mergeCell ref="G89:L89"/>
  </mergeCells>
  <pageMargins left="0" right="0" top="0.19685039370078741" bottom="0.59055118110236227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1"/>
  <sheetViews>
    <sheetView showGridLines="0" topLeftCell="A43" zoomScaleNormal="100" workbookViewId="0">
      <selection activeCell="D53" sqref="D53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51" t="s">
        <v>111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 ht="21" customHeight="1" x14ac:dyDescent="0.25">
      <c r="A3" s="53" t="s">
        <v>100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5" ht="15.75" x14ac:dyDescent="0.25">
      <c r="A4" s="45">
        <v>2025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5" ht="15.75" customHeight="1" x14ac:dyDescent="0.25">
      <c r="A5" s="40" t="s">
        <v>92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5" ht="15.75" customHeight="1" x14ac:dyDescent="0.25">
      <c r="A6" s="41" t="s">
        <v>77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14442586.75</v>
      </c>
      <c r="C10" s="25">
        <f t="shared" ref="C10:M10" si="0">C11+C12+C15</f>
        <v>14350642.969999999</v>
      </c>
      <c r="D10" s="25">
        <f t="shared" si="0"/>
        <v>16190801.01</v>
      </c>
      <c r="E10" s="25">
        <f t="shared" si="0"/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>I11+I12+I15</f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44984030.729999997</v>
      </c>
    </row>
    <row r="11" spans="1:15" ht="17.25" customHeight="1" x14ac:dyDescent="0.25">
      <c r="A11" s="5" t="s">
        <v>2</v>
      </c>
      <c r="B11" s="24">
        <v>12285814.609999999</v>
      </c>
      <c r="C11" s="24">
        <v>12206064.609999999</v>
      </c>
      <c r="D11" s="24">
        <f>12083464.61+29333.33+1622250+301435.18</f>
        <v>14036483.119999999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38528362.339999996</v>
      </c>
    </row>
    <row r="12" spans="1:15" ht="17.25" customHeight="1" x14ac:dyDescent="0.25">
      <c r="A12" s="5" t="s">
        <v>3</v>
      </c>
      <c r="B12" s="24">
        <v>309500</v>
      </c>
      <c r="C12" s="24">
        <v>309500</v>
      </c>
      <c r="D12" s="24">
        <v>333500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952500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1847272.14</v>
      </c>
      <c r="C15" s="24">
        <v>1835078.36</v>
      </c>
      <c r="D15" s="24">
        <f>851893.53+860008.65+108915.71</f>
        <v>1820817.8900000001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5503168.3900000006</v>
      </c>
    </row>
    <row r="16" spans="1:15" ht="17.25" customHeight="1" x14ac:dyDescent="0.25">
      <c r="A16" s="3" t="s">
        <v>7</v>
      </c>
      <c r="B16" s="25">
        <f t="shared" ref="B16:I16" si="1">B17+B18+B19+B20+B21+B22+B23+B24+B25</f>
        <v>4013686.89</v>
      </c>
      <c r="C16" s="25">
        <f t="shared" si="1"/>
        <v>4564432.68</v>
      </c>
      <c r="D16" s="25">
        <f t="shared" si="1"/>
        <v>4875188.9699999988</v>
      </c>
      <c r="E16" s="25">
        <f t="shared" si="1"/>
        <v>0</v>
      </c>
      <c r="F16" s="25">
        <f t="shared" si="1"/>
        <v>0</v>
      </c>
      <c r="G16" s="25">
        <f>G17+G18+G19+G20+G21+G22+G23+G24+G25</f>
        <v>0</v>
      </c>
      <c r="H16" s="25">
        <f t="shared" si="1"/>
        <v>0</v>
      </c>
      <c r="I16" s="25">
        <f t="shared" si="1"/>
        <v>0</v>
      </c>
      <c r="J16" s="25">
        <f>J17+J18+J19+J20+J21+J22+J23+J24+J25</f>
        <v>0</v>
      </c>
      <c r="K16" s="25">
        <f t="shared" ref="K16" si="2">K17+K18+K19+K20+K21+K22+K23+K24</f>
        <v>0</v>
      </c>
      <c r="L16" s="25">
        <f>L17+L18+L19+L20+L21+L22+L23+L24+L25</f>
        <v>0</v>
      </c>
      <c r="M16" s="25">
        <f>M17+M18+M19+M20+M21+M22+M23+M24+M25</f>
        <v>0</v>
      </c>
      <c r="N16" s="25">
        <f>N17+N18+N19+N20+N21+N22+N23+N24+N25</f>
        <v>13453308.539999999</v>
      </c>
    </row>
    <row r="17" spans="1:14" ht="17.25" customHeight="1" x14ac:dyDescent="0.25">
      <c r="A17" s="5" t="s">
        <v>8</v>
      </c>
      <c r="B17" s="24">
        <v>2698575.53</v>
      </c>
      <c r="C17" s="24">
        <v>3129735.17</v>
      </c>
      <c r="D17" s="24">
        <f>440808.48+271168.95+920792.42+643488.19+3874+2500</f>
        <v>2282632.04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8110942.7399999993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3">SUM(B18:M18)</f>
        <v>0</v>
      </c>
    </row>
    <row r="19" spans="1:14" ht="17.25" customHeight="1" x14ac:dyDescent="0.25">
      <c r="A19" s="5" t="s">
        <v>10</v>
      </c>
      <c r="B19" s="24">
        <v>0</v>
      </c>
      <c r="C19" s="24">
        <v>119000</v>
      </c>
      <c r="D19" s="24">
        <v>85400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3"/>
        <v>204400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3"/>
        <v>0</v>
      </c>
    </row>
    <row r="21" spans="1:14" ht="17.25" customHeight="1" x14ac:dyDescent="0.25">
      <c r="A21" s="5" t="s">
        <v>12</v>
      </c>
      <c r="B21" s="24">
        <v>0</v>
      </c>
      <c r="C21" s="24">
        <v>84488</v>
      </c>
      <c r="D21" s="24">
        <f>147618+207383.48</f>
        <v>355001.48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3"/>
        <v>439489.48</v>
      </c>
    </row>
    <row r="22" spans="1:14" ht="17.25" customHeight="1" x14ac:dyDescent="0.25">
      <c r="A22" s="5" t="s">
        <v>13</v>
      </c>
      <c r="B22" s="24">
        <v>1194917.68</v>
      </c>
      <c r="C22" s="24">
        <v>880511.45</v>
      </c>
      <c r="D22" s="24">
        <v>1565479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f t="shared" si="3"/>
        <v>3640908.13</v>
      </c>
    </row>
    <row r="23" spans="1:14" ht="27" customHeight="1" x14ac:dyDescent="0.25">
      <c r="A23" s="29" t="s">
        <v>14</v>
      </c>
      <c r="B23" s="24">
        <v>42244</v>
      </c>
      <c r="C23" s="24">
        <v>86199</v>
      </c>
      <c r="D23" s="24">
        <f>88500+319732.8+41300</f>
        <v>449532.8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f t="shared" si="3"/>
        <v>577975.80000000005</v>
      </c>
    </row>
    <row r="24" spans="1:14" ht="17.25" customHeight="1" x14ac:dyDescent="0.25">
      <c r="A24" s="5" t="s">
        <v>15</v>
      </c>
      <c r="B24" s="24">
        <v>0</v>
      </c>
      <c r="C24" s="24">
        <v>57216.05</v>
      </c>
      <c r="D24" s="24">
        <f>1200.01+16500</f>
        <v>17700.009999999998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74916.06</v>
      </c>
    </row>
    <row r="25" spans="1:14" ht="17.25" customHeight="1" x14ac:dyDescent="0.25">
      <c r="A25" s="5" t="s">
        <v>16</v>
      </c>
      <c r="B25" s="24">
        <v>77949.679999999993</v>
      </c>
      <c r="C25" s="24">
        <v>207283.01</v>
      </c>
      <c r="D25" s="24">
        <v>119443.64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404676.33</v>
      </c>
    </row>
    <row r="26" spans="1:14" ht="17.25" customHeight="1" x14ac:dyDescent="0.25">
      <c r="A26" s="3" t="s">
        <v>17</v>
      </c>
      <c r="B26" s="25">
        <f>B27+B28+B29+B30+B31+B32+B33</f>
        <v>725140</v>
      </c>
      <c r="C26" s="25">
        <f>C27+C28+C29+C30+C31+C32+C33+C35</f>
        <v>735220</v>
      </c>
      <c r="D26" s="25">
        <f>D27+D28+D29+D30+D31+D32+D33+D35</f>
        <v>1203322.1499999999</v>
      </c>
      <c r="E26" s="25">
        <f>E27+E28+E29+E30+E31+E32+E35+E33</f>
        <v>0</v>
      </c>
      <c r="F26" s="25">
        <f t="shared" ref="F26:N26" si="4">F27+F28+F29+F30+F31+F32+F33+F35</f>
        <v>0</v>
      </c>
      <c r="G26" s="25">
        <f t="shared" si="4"/>
        <v>0</v>
      </c>
      <c r="H26" s="25">
        <f t="shared" si="4"/>
        <v>0</v>
      </c>
      <c r="I26" s="25">
        <f t="shared" si="4"/>
        <v>0</v>
      </c>
      <c r="J26" s="25">
        <f t="shared" si="4"/>
        <v>0</v>
      </c>
      <c r="K26" s="25">
        <f t="shared" si="4"/>
        <v>0</v>
      </c>
      <c r="L26" s="25">
        <f t="shared" si="4"/>
        <v>0</v>
      </c>
      <c r="M26" s="25">
        <f t="shared" si="4"/>
        <v>0</v>
      </c>
      <c r="N26" s="25">
        <f t="shared" si="4"/>
        <v>2663682.15</v>
      </c>
    </row>
    <row r="27" spans="1:14" ht="17.25" customHeight="1" x14ac:dyDescent="0.25">
      <c r="A27" s="5" t="s">
        <v>18</v>
      </c>
      <c r="B27" s="24">
        <v>2640</v>
      </c>
      <c r="C27" s="24">
        <v>12720</v>
      </c>
      <c r="D27" s="24">
        <v>31770.05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7" si="5">SUM(B27:M27)</f>
        <v>47130.05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5"/>
        <v>0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31246.400000000001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5"/>
        <v>31246.400000000001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5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5"/>
        <v>0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f>662.22+2561.21</f>
        <v>3223.4300000000003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5"/>
        <v>3223.4300000000003</v>
      </c>
    </row>
    <row r="33" spans="1:14" ht="17.25" customHeight="1" x14ac:dyDescent="0.25">
      <c r="A33" s="5" t="s">
        <v>24</v>
      </c>
      <c r="B33" s="24">
        <v>722500</v>
      </c>
      <c r="C33" s="24">
        <v>722500</v>
      </c>
      <c r="D33" s="24">
        <f>1015500</f>
        <v>1015500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5"/>
        <v>2460500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f>38958.76+15538.62+14062.66+45572.3+7449.93</f>
        <v>121582.27000000002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5"/>
        <v>121582.27000000002</v>
      </c>
    </row>
    <row r="36" spans="1:14" ht="17.25" customHeight="1" x14ac:dyDescent="0.25">
      <c r="A36" s="3" t="s">
        <v>27</v>
      </c>
      <c r="B36" s="25">
        <f t="shared" ref="B36:N36" si="6">B37+B38+B39+B40+B41+B42</f>
        <v>0</v>
      </c>
      <c r="C36" s="25">
        <f t="shared" si="6"/>
        <v>0</v>
      </c>
      <c r="D36" s="25">
        <f t="shared" si="6"/>
        <v>24000</v>
      </c>
      <c r="E36" s="25">
        <f t="shared" si="6"/>
        <v>0</v>
      </c>
      <c r="F36" s="25">
        <f t="shared" si="6"/>
        <v>0</v>
      </c>
      <c r="G36" s="25">
        <f t="shared" si="6"/>
        <v>0</v>
      </c>
      <c r="H36" s="25">
        <f t="shared" si="6"/>
        <v>0</v>
      </c>
      <c r="I36" s="25">
        <f t="shared" si="6"/>
        <v>0</v>
      </c>
      <c r="J36" s="25">
        <f t="shared" si="6"/>
        <v>0</v>
      </c>
      <c r="K36" s="25">
        <f t="shared" si="6"/>
        <v>0</v>
      </c>
      <c r="L36" s="25">
        <f t="shared" si="6"/>
        <v>0</v>
      </c>
      <c r="M36" s="25">
        <f t="shared" si="6"/>
        <v>0</v>
      </c>
      <c r="N36" s="25">
        <f t="shared" si="6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5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7">B46</f>
        <v>0</v>
      </c>
      <c r="C45" s="25">
        <f t="shared" si="7"/>
        <v>0</v>
      </c>
      <c r="D45" s="25">
        <f t="shared" si="7"/>
        <v>0</v>
      </c>
      <c r="E45" s="25">
        <f t="shared" si="7"/>
        <v>0</v>
      </c>
      <c r="F45" s="25">
        <f t="shared" si="7"/>
        <v>0</v>
      </c>
      <c r="G45" s="25">
        <f t="shared" si="7"/>
        <v>0</v>
      </c>
      <c r="H45" s="25">
        <f t="shared" si="7"/>
        <v>0</v>
      </c>
      <c r="I45" s="25">
        <f t="shared" si="7"/>
        <v>0</v>
      </c>
      <c r="J45" s="25">
        <f t="shared" si="7"/>
        <v>0</v>
      </c>
      <c r="K45" s="25">
        <f t="shared" si="7"/>
        <v>0</v>
      </c>
      <c r="L45" s="25">
        <f t="shared" si="7"/>
        <v>0</v>
      </c>
      <c r="M45" s="25">
        <f t="shared" si="7"/>
        <v>0</v>
      </c>
      <c r="N45" s="25">
        <f t="shared" si="7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D53+D60</f>
        <v>842496.34</v>
      </c>
      <c r="E52" s="25">
        <f>E53+E57+E60</f>
        <v>0</v>
      </c>
      <c r="F52" s="25">
        <f>F54+F53</f>
        <v>0</v>
      </c>
      <c r="G52" s="25">
        <f>G54+G53+G56+G57</f>
        <v>0</v>
      </c>
      <c r="H52" s="25">
        <f>H53+H57</f>
        <v>0</v>
      </c>
      <c r="I52" s="25">
        <f>I53</f>
        <v>0</v>
      </c>
      <c r="J52" s="25">
        <f>J53+J54</f>
        <v>0</v>
      </c>
      <c r="K52" s="25">
        <f>K53</f>
        <v>0</v>
      </c>
      <c r="L52" s="25">
        <f>L55+L60</f>
        <v>0</v>
      </c>
      <c r="M52" s="25">
        <f>M53+M54+M57</f>
        <v>0</v>
      </c>
      <c r="N52" s="25">
        <f t="shared" ref="N52:N57" si="8">SUM(B52:M52)</f>
        <v>842496.34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802496.34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 t="shared" si="8"/>
        <v>802496.34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 t="shared" si="8"/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f t="shared" si="8"/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 t="shared" si="8"/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 t="shared" si="8"/>
        <v>0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f t="shared" ref="N58:N61" si="9">SUM(B58:M58)</f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f t="shared" si="9"/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40000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f t="shared" si="9"/>
        <v>40000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f t="shared" si="9"/>
        <v>0</v>
      </c>
    </row>
    <row r="62" spans="1:14" ht="17.25" customHeight="1" x14ac:dyDescent="0.25">
      <c r="A62" s="3" t="s">
        <v>53</v>
      </c>
      <c r="B62" s="25">
        <f t="shared" ref="B62:N62" si="10">B63</f>
        <v>0</v>
      </c>
      <c r="C62" s="25">
        <f t="shared" si="10"/>
        <v>0</v>
      </c>
      <c r="D62" s="25">
        <f t="shared" si="10"/>
        <v>0</v>
      </c>
      <c r="E62" s="25">
        <f t="shared" si="10"/>
        <v>0</v>
      </c>
      <c r="F62" s="25">
        <f t="shared" si="10"/>
        <v>0</v>
      </c>
      <c r="G62" s="25">
        <f t="shared" si="10"/>
        <v>0</v>
      </c>
      <c r="H62" s="25">
        <f t="shared" si="10"/>
        <v>0</v>
      </c>
      <c r="I62" s="25">
        <f t="shared" si="10"/>
        <v>0</v>
      </c>
      <c r="J62" s="25">
        <f t="shared" si="10"/>
        <v>0</v>
      </c>
      <c r="K62" s="25">
        <f t="shared" si="10"/>
        <v>0</v>
      </c>
      <c r="L62" s="25">
        <f t="shared" si="10"/>
        <v>0</v>
      </c>
      <c r="M62" s="25">
        <f t="shared" si="10"/>
        <v>0</v>
      </c>
      <c r="N62" s="25">
        <f t="shared" si="10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19181413.640000001</v>
      </c>
      <c r="C83" s="26">
        <f>C52+C16+C10+C26</f>
        <v>19650295.649999999</v>
      </c>
      <c r="D83" s="26">
        <f>D52+D16+D10+D26+D36</f>
        <v>23135808.469999999</v>
      </c>
      <c r="E83" s="26">
        <f>E52+E16+E10+E26</f>
        <v>0</v>
      </c>
      <c r="F83" s="26">
        <f>F52+F16+F10+F26</f>
        <v>0</v>
      </c>
      <c r="G83" s="26">
        <f>G52+G16+G10+G26</f>
        <v>0</v>
      </c>
      <c r="H83" s="26">
        <f>H52+H16+H10+H26</f>
        <v>0</v>
      </c>
      <c r="I83" s="26">
        <f>I52+I26+I16+I10</f>
        <v>0</v>
      </c>
      <c r="J83" s="26">
        <f>J52+J26+J16+J10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N52+N26+N16+N10+N36</f>
        <v>61967517.75999999</v>
      </c>
    </row>
    <row r="84" spans="1:14" x14ac:dyDescent="0.25">
      <c r="A84" s="38" t="s">
        <v>112</v>
      </c>
    </row>
    <row r="85" spans="1:14" x14ac:dyDescent="0.25">
      <c r="A85" s="37"/>
    </row>
    <row r="86" spans="1:14" ht="18.75" x14ac:dyDescent="0.3">
      <c r="A86" s="31" t="s">
        <v>101</v>
      </c>
      <c r="B86" s="30"/>
      <c r="C86" s="30"/>
      <c r="D86" s="30"/>
      <c r="E86" s="31" t="s">
        <v>102</v>
      </c>
      <c r="G86" s="32"/>
      <c r="I86" s="33"/>
      <c r="J86" s="30"/>
    </row>
    <row r="87" spans="1:14" ht="47.25" customHeight="1" x14ac:dyDescent="0.3">
      <c r="A87" s="34" t="s">
        <v>103</v>
      </c>
      <c r="B87" s="32"/>
      <c r="C87" s="30"/>
      <c r="D87" s="30"/>
      <c r="E87" s="34" t="s">
        <v>103</v>
      </c>
      <c r="G87" s="34"/>
      <c r="H87" s="30"/>
      <c r="I87" s="30"/>
      <c r="J87" s="30"/>
    </row>
    <row r="88" spans="1:14" ht="18.75" x14ac:dyDescent="0.3">
      <c r="A88" s="32" t="s">
        <v>104</v>
      </c>
      <c r="B88" s="32"/>
      <c r="C88" s="30"/>
      <c r="D88" s="30"/>
      <c r="E88" s="32" t="s">
        <v>109</v>
      </c>
      <c r="F88" s="36"/>
      <c r="G88" s="36"/>
      <c r="H88" s="36"/>
      <c r="I88" s="36"/>
      <c r="J88" s="30"/>
    </row>
    <row r="89" spans="1:14" ht="18.75" x14ac:dyDescent="0.3">
      <c r="A89" s="32" t="s">
        <v>106</v>
      </c>
      <c r="B89" s="32"/>
      <c r="C89" s="30"/>
      <c r="D89" s="30"/>
      <c r="E89" s="32" t="s">
        <v>110</v>
      </c>
      <c r="G89" s="32"/>
      <c r="H89" s="30"/>
      <c r="I89" s="30"/>
      <c r="J89" s="30"/>
    </row>
    <row r="90" spans="1:14" ht="18.75" x14ac:dyDescent="0.3">
      <c r="C90" s="30"/>
      <c r="D90" s="30"/>
      <c r="E90" s="30"/>
      <c r="G90" s="30"/>
      <c r="H90" s="30"/>
      <c r="I90" s="30"/>
      <c r="J90" s="30"/>
    </row>
    <row r="91" spans="1:14" ht="18.75" x14ac:dyDescent="0.25">
      <c r="A91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15748031496062992" bottom="0.19685039370078741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2025-04-02T19:57:21Z</cp:lastPrinted>
  <dcterms:created xsi:type="dcterms:W3CDTF">2021-07-29T18:58:50Z</dcterms:created>
  <dcterms:modified xsi:type="dcterms:W3CDTF">2025-04-02T19:58:44Z</dcterms:modified>
</cp:coreProperties>
</file>