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85763994-EB2D-4FA0-8132-C8E3FD1C38E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'!$1:$7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N83" i="3" l="1"/>
  <c r="N37" i="3"/>
  <c r="D16" i="3"/>
  <c r="D83" i="3" s="1"/>
  <c r="D27" i="3"/>
  <c r="D25" i="3"/>
  <c r="D24" i="3"/>
  <c r="D21" i="3"/>
  <c r="D17" i="3"/>
  <c r="D11" i="3"/>
  <c r="D15" i="3"/>
  <c r="C26" i="3"/>
  <c r="F34" i="2" l="1"/>
  <c r="F26" i="2"/>
  <c r="F24" i="2"/>
  <c r="F21" i="2"/>
  <c r="F16" i="2" l="1"/>
  <c r="F15" i="2" s="1"/>
  <c r="F14" i="2"/>
  <c r="F10" i="2"/>
  <c r="B16" i="3"/>
  <c r="C10" i="2"/>
  <c r="C14" i="2"/>
  <c r="C11" i="2"/>
  <c r="D14" i="2"/>
  <c r="D11" i="2"/>
  <c r="D10" i="2"/>
  <c r="E15" i="2"/>
  <c r="C16" i="3"/>
  <c r="D28" i="1"/>
  <c r="D12" i="1"/>
  <c r="M16" i="3"/>
  <c r="M26" i="3"/>
  <c r="M52" i="3"/>
  <c r="P15" i="2"/>
  <c r="L16" i="3"/>
  <c r="E54" i="1"/>
  <c r="K26" i="3"/>
  <c r="Q33" i="2"/>
  <c r="Q56" i="2"/>
  <c r="Q55" i="2"/>
  <c r="Q54" i="2"/>
  <c r="C9" i="2" l="1"/>
  <c r="H16" i="3"/>
  <c r="H52" i="3"/>
  <c r="H26" i="3"/>
  <c r="K15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K52" i="3"/>
  <c r="D52" i="3"/>
  <c r="C52" i="3"/>
  <c r="B52" i="3"/>
  <c r="B26" i="3"/>
  <c r="C15" i="2"/>
  <c r="D18" i="1" l="1"/>
  <c r="M10" i="3"/>
  <c r="D51" i="2"/>
  <c r="P51" i="2"/>
  <c r="D35" i="2"/>
  <c r="D15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E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Q53" i="2"/>
  <c r="Q52" i="2"/>
  <c r="I51" i="2"/>
  <c r="O51" i="2"/>
  <c r="N51" i="2"/>
  <c r="M51" i="2"/>
  <c r="L51" i="2"/>
  <c r="K51" i="2"/>
  <c r="J51" i="2"/>
  <c r="Q28" i="2"/>
  <c r="Q34" i="2"/>
  <c r="Q32" i="2"/>
  <c r="Q31" i="2"/>
  <c r="Q30" i="2"/>
  <c r="Q29" i="2"/>
  <c r="Q27" i="2"/>
  <c r="Q26" i="2"/>
  <c r="Q24" i="2"/>
  <c r="Q22" i="2"/>
  <c r="Q19" i="2"/>
  <c r="Q18" i="2"/>
  <c r="Q17" i="2"/>
  <c r="L15" i="2"/>
  <c r="Q23" i="2"/>
  <c r="Q21" i="2"/>
  <c r="Q20" i="2"/>
  <c r="Q16" i="2"/>
  <c r="Q14" i="2"/>
  <c r="Q11" i="2"/>
  <c r="Q10" i="2"/>
  <c r="H51" i="2"/>
  <c r="G51" i="2"/>
  <c r="F51" i="2"/>
  <c r="E51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P25" i="2"/>
  <c r="O25" i="2"/>
  <c r="N25" i="2"/>
  <c r="M25" i="2"/>
  <c r="L25" i="2"/>
  <c r="K25" i="2"/>
  <c r="J25" i="2"/>
  <c r="I25" i="2"/>
  <c r="H25" i="2"/>
  <c r="G25" i="2"/>
  <c r="F25" i="2"/>
  <c r="E25" i="2"/>
  <c r="O15" i="2"/>
  <c r="N15" i="2"/>
  <c r="M15" i="2"/>
  <c r="J15" i="2"/>
  <c r="I15" i="2"/>
  <c r="H15" i="2"/>
  <c r="P9" i="2"/>
  <c r="O9" i="2"/>
  <c r="N9" i="2"/>
  <c r="M9" i="2"/>
  <c r="L9" i="2"/>
  <c r="K9" i="2"/>
  <c r="J9" i="2"/>
  <c r="I9" i="2"/>
  <c r="H9" i="2"/>
  <c r="G9" i="2"/>
  <c r="F9" i="2"/>
  <c r="E9" i="2"/>
  <c r="C51" i="2"/>
  <c r="C35" i="2"/>
  <c r="D25" i="2"/>
  <c r="C25" i="2"/>
  <c r="D9" i="2"/>
  <c r="Q9" i="2" l="1"/>
  <c r="E83" i="3"/>
  <c r="C83" i="3"/>
  <c r="B83" i="3"/>
  <c r="M83" i="3"/>
  <c r="F83" i="3"/>
  <c r="G83" i="3"/>
  <c r="J83" i="3"/>
  <c r="L83" i="3"/>
  <c r="C82" i="2"/>
  <c r="Q51" i="2"/>
  <c r="D82" i="2"/>
  <c r="I83" i="3"/>
  <c r="N26" i="3"/>
  <c r="N10" i="3"/>
  <c r="N16" i="3"/>
  <c r="N52" i="3"/>
  <c r="Q25" i="2"/>
  <c r="G82" i="2"/>
  <c r="H82" i="2"/>
  <c r="Q15" i="2"/>
  <c r="P82" i="2"/>
  <c r="J82" i="2"/>
  <c r="N82" i="2"/>
  <c r="O82" i="2"/>
  <c r="I82" i="2"/>
  <c r="M82" i="2"/>
  <c r="L82" i="2"/>
  <c r="K82" i="2"/>
  <c r="F82" i="2"/>
  <c r="E82" i="2"/>
  <c r="D54" i="1"/>
  <c r="E38" i="1"/>
  <c r="D38" i="1"/>
  <c r="E28" i="1"/>
  <c r="E18" i="1"/>
  <c r="E12" i="1"/>
  <c r="E85" i="1" l="1"/>
  <c r="D85" i="1"/>
  <c r="Q82" i="2"/>
</calcChain>
</file>

<file path=xl/sharedStrings.xml><?xml version="1.0" encoding="utf-8"?>
<sst xmlns="http://schemas.openxmlformats.org/spreadsheetml/2006/main" count="291" uniqueCount="117">
  <si>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</si>
  <si>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</si>
  <si>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</si>
  <si>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</si>
  <si>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</si>
  <si>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</si>
  <si>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</si>
  <si>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</si>
  <si>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</si>
  <si>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</si>
  <si>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</si>
  <si>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</si>
  <si>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</si>
  <si>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</si>
  <si>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</si>
  <si>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</si>
  <si>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</si>
  <si>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</si>
  <si>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</si>
  <si>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</si>
  <si>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</si>
  <si>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</si>
  <si>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</si>
  <si>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</si>
  <si>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</si>
  <si>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</si>
  <si>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</si>
  <si>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</si>
  <si>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</si>
  <si>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</si>
  <si>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</si>
  <si>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</si>
  <si>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</si>
  <si>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</si>
  <si>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</si>
  <si>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</si>
  <si>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</si>
  <si>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</si>
  <si>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</si>
  <si>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</si>
  <si>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</si>
  <si>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</si>
  <si>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</si>
  <si>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</si>
  <si>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</si>
  <si>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</si>
  <si>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</si>
  <si>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</si>
  <si>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</si>
  <si>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</si>
  <si>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</si>
  <si>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</si>
  <si>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</si>
  <si>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</si>
  <si>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</si>
  <si>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</si>
  <si>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</si>
  <si>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</si>
  <si>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</si>
  <si>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</si>
  <si>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</si>
  <si>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</si>
  <si>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</si>
  <si>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</si>
  <si>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</si>
  <si>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</si>
  <si>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</si>
  <si>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</si>
  <si>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</si>
  <si>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</si>
  <si>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</si>
  <si>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</si>
  <si>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</si>
  <si>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</si>
  <si>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</si>
  <si>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</si>
  <si>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</si>
  <si>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</si>
  <si>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</si>
  <si>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</si>
  <si>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</si>
  <si>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</si>
  <si>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</si>
  <si>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</si>
  <si>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</si>
  <si>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</si>
  <si>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</si>
  <si>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</si>
  <si>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</si>
  <si>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</si>
  <si>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</si>
  <si>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</si>
  <si>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</si>
  <si>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</si>
  <si>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</si>
  <si>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</si>
  <si>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</si>
  <si>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</si>
  <si>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</si>
  <si>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</si>
  <si>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</si>
  <si>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</si>
  <si>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</si>
  <si>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</si>
  <si>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</si>
  <si>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</si>
  <si>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</si>
  <si>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</si>
  <si>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</si>
  <si>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</si>
  <si>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MINISTERIO DE ECONOMIA, PLANIFICACION Y DESARROLLO</t>
  </si>
  <si>
    <t>Sept</t>
  </si>
  <si>
    <t>Oct</t>
  </si>
  <si>
    <t>Nov</t>
  </si>
  <si>
    <t>Dic</t>
  </si>
  <si>
    <t xml:space="preserve">                           Humberto Méndez de la Cruz</t>
  </si>
  <si>
    <t xml:space="preserve">                                                                                                                                    Director  Adm.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</si>
</sst>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0" xfId="2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129541</xdr:colOff>
      <xdr:row>8</xdr:row>
      <xdr:rowOff>81915</xdr:rowOff>
    </xdr:from>
    <xdr:to>
      <xdr:col>20</xdr:col>
      <xdr:colOff>175260</xdr:colOff>
      <xdr:row>8</xdr:row>
      <xdr:rowOff>158115</xdr:rowOff>
    </xdr:to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B8CC9CAF-9000-42AC-8171-9310B08CAD7F}"/>
            </a:ext>
          </a:extLst>
        </xdr:cNvPr>
        <xdr:cNvSpPr txBox="1"/>
      </xdr:nvSpPr>
      <xdr:spPr>
        <a:xfrm rot="17003429" flipH="1" flipV="1">
          <a:off x="17325976" y="2068830"/>
          <a:ext cx="762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266680</xdr:colOff>
      <xdr:row>0</xdr:row>
      <xdr:rowOff>152400</xdr:rowOff>
    </xdr:from>
    <xdr:to>
      <xdr:col>16</xdr:col>
      <xdr:colOff>638175</xdr:colOff>
      <xdr:row>5</xdr:row>
      <xdr:rowOff>28574</xdr:rowOff>
    </xdr:to>
    <xdr:pic>
      <xdr:nvPicPr>
        <xdr:cNvPr id="5" name="Imagen 2" descr="Logotipo&#10;&#10;Descripción generada automáticamente">
          <a:extLst>
            <a:ext uri="{FF2B5EF4-FFF2-40B4-BE49-F238E27FC236}">
              <a16:creationId xmlns:a16="http://schemas.microsoft.com/office/drawing/2014/main" id="{B33B0EFD-6E10-49B8-8B2A-49AAAA6E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55" y="152400"/>
          <a:ext cx="1819295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26" workbookViewId="0">
      <selection activeCell="C38" sqref="C38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2024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206803213</v>
      </c>
      <c r="F12" s="8"/>
    </row>
    <row r="13" spans="2:16" x14ac:dyDescent="0.25">
      <c r="C13" s="5" t="s">
        <v>2</v>
      </c>
      <c r="D13" s="6">
        <v>169461162</v>
      </c>
      <c r="E13" s="6">
        <v>156051162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91550849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515000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2720000</v>
      </c>
      <c r="F22" s="8"/>
    </row>
    <row r="23" spans="3:6" x14ac:dyDescent="0.25">
      <c r="C23" s="5" t="s">
        <v>12</v>
      </c>
      <c r="D23" s="6">
        <v>22629000</v>
      </c>
      <c r="E23" s="6">
        <v>22924000</v>
      </c>
    </row>
    <row r="24" spans="3:6" x14ac:dyDescent="0.25">
      <c r="C24" s="5" t="s">
        <v>13</v>
      </c>
      <c r="D24" s="6">
        <v>13300000</v>
      </c>
      <c r="E24" s="6">
        <v>13300000</v>
      </c>
    </row>
    <row r="25" spans="3:6" x14ac:dyDescent="0.25">
      <c r="C25" s="5" t="s">
        <v>14</v>
      </c>
      <c r="D25" s="6">
        <v>4900000</v>
      </c>
      <c r="E25" s="6">
        <v>4918500</v>
      </c>
    </row>
    <row r="26" spans="3:6" x14ac:dyDescent="0.25">
      <c r="C26" s="5" t="s">
        <v>15</v>
      </c>
      <c r="D26" s="6">
        <v>3896849</v>
      </c>
      <c r="E26" s="6">
        <v>3583349</v>
      </c>
    </row>
    <row r="27" spans="3:6" x14ac:dyDescent="0.25">
      <c r="C27" s="5" t="s">
        <v>16</v>
      </c>
      <c r="D27" s="6">
        <v>2900000</v>
      </c>
      <c r="E27" s="6">
        <v>2900000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15617678</v>
      </c>
    </row>
    <row r="29" spans="3:6" x14ac:dyDescent="0.25">
      <c r="C29" s="5" t="s">
        <v>18</v>
      </c>
      <c r="D29" s="6">
        <v>665000</v>
      </c>
      <c r="E29" s="6">
        <v>665000</v>
      </c>
    </row>
    <row r="30" spans="3:6" x14ac:dyDescent="0.25">
      <c r="C30" s="5" t="s">
        <v>19</v>
      </c>
      <c r="D30" s="6">
        <v>448000</v>
      </c>
      <c r="E30" s="6">
        <v>448000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10000</v>
      </c>
      <c r="E32" s="6">
        <v>10000</v>
      </c>
    </row>
    <row r="33" spans="3:5" x14ac:dyDescent="0.25">
      <c r="C33" s="5" t="s">
        <v>22</v>
      </c>
      <c r="D33" s="6">
        <v>700000</v>
      </c>
      <c r="E33" s="6">
        <v>700000</v>
      </c>
    </row>
    <row r="34" spans="3:5" x14ac:dyDescent="0.25">
      <c r="C34" s="5" t="s">
        <v>23</v>
      </c>
      <c r="D34" s="6">
        <v>119678</v>
      </c>
      <c r="E34" s="6">
        <v>119678</v>
      </c>
    </row>
    <row r="35" spans="3:5" x14ac:dyDescent="0.25">
      <c r="C35" s="5" t="s">
        <v>24</v>
      </c>
      <c r="D35" s="6">
        <v>11100000</v>
      </c>
      <c r="E35" s="6">
        <v>11100000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1900000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</f>
        <v>3000000</v>
      </c>
    </row>
    <row r="55" spans="3:5" x14ac:dyDescent="0.25">
      <c r="C55" s="5" t="s">
        <v>44</v>
      </c>
      <c r="D55" s="6">
        <v>1900000</v>
      </c>
      <c r="E55" s="6">
        <v>1900000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1100000</v>
      </c>
      <c r="E59" s="6">
        <v>1100000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317021740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9"/>
  <sheetViews>
    <sheetView showGridLines="0" tabSelected="1" workbookViewId="0">
      <selection activeCell="G17" sqref="G17"/>
    </sheetView>
  </sheetViews>
  <sheetFormatPr defaultColWidth="11.42578125" defaultRowHeight="15" x14ac:dyDescent="0.25"/>
  <cols>
    <col min="1" max="1" width="2.140625" customWidth="1"/>
    <col min="2" max="2" width="52.140625" customWidth="1"/>
    <col min="3" max="3" width="16.5703125" customWidth="1"/>
    <col min="4" max="4" width="15.28515625" customWidth="1"/>
    <col min="5" max="5" width="13.140625" customWidth="1"/>
    <col min="6" max="6" width="15.140625" customWidth="1"/>
    <col min="7" max="7" width="13.28515625" customWidth="1"/>
    <col min="8" max="8" width="9.5703125" customWidth="1"/>
    <col min="9" max="9" width="9.28515625" customWidth="1"/>
    <col min="10" max="10" width="8" customWidth="1"/>
    <col min="11" max="11" width="8.85546875" customWidth="1"/>
    <col min="12" max="12" width="7.7109375" customWidth="1"/>
    <col min="13" max="13" width="8.140625" customWidth="1"/>
    <col min="14" max="14" width="6.28515625" customWidth="1"/>
    <col min="15" max="15" width="8" customWidth="1"/>
    <col min="16" max="16" width="7.42578125" customWidth="1"/>
    <col min="17" max="17" width="16.5703125" customWidth="1"/>
  </cols>
  <sheetData>
    <row r="1" spans="1:18" ht="28.5" customHeight="1" x14ac:dyDescent="0.25">
      <c r="A1" s="52" t="s">
        <v>110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1" customHeight="1" x14ac:dyDescent="0.25">
      <c r="A2" s="50" t="s">
        <v>100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8" ht="15.75" x14ac:dyDescent="0.25">
      <c r="A3" s="43">
        <v>2024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8" ht="15.75" customHeight="1" x14ac:dyDescent="0.25">
      <c r="A4" s="38" t="s">
        <v>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ht="18.75" customHeight="1" x14ac:dyDescent="0.25">
      <c r="A5" s="39" t="s">
        <v>77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54"/>
    </row>
    <row r="6" spans="1:18" ht="25.5" customHeight="1" x14ac:dyDescent="0.25">
      <c r="B6" s="40" t="s">
        <v>66</v>
      </c>
      <c r="C6" s="41" t="s">
        <v>94</v>
      </c>
      <c r="D6" s="41" t="s">
        <v>93</v>
      </c>
      <c r="E6" s="45" t="s">
        <v>91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</row>
    <row r="7" spans="1:18" x14ac:dyDescent="0.25">
      <c r="B7" s="40"/>
      <c r="C7" s="42"/>
      <c r="D7" s="42"/>
      <c r="E7" s="15" t="s">
        <v>79</v>
      </c>
      <c r="F7" s="15" t="s">
        <v>80</v>
      </c>
      <c r="G7" s="15" t="s">
        <v>81</v>
      </c>
      <c r="H7" s="15" t="s">
        <v>82</v>
      </c>
      <c r="I7" s="16" t="s">
        <v>83</v>
      </c>
      <c r="J7" s="15" t="s">
        <v>84</v>
      </c>
      <c r="K7" s="16" t="s">
        <v>85</v>
      </c>
      <c r="L7" s="15" t="s">
        <v>86</v>
      </c>
      <c r="M7" s="15" t="s">
        <v>111</v>
      </c>
      <c r="N7" s="15" t="s">
        <v>112</v>
      </c>
      <c r="O7" s="15" t="s">
        <v>113</v>
      </c>
      <c r="P7" s="16" t="s">
        <v>114</v>
      </c>
      <c r="Q7" s="15" t="s">
        <v>78</v>
      </c>
    </row>
    <row r="8" spans="1:18" x14ac:dyDescent="0.25">
      <c r="B8" s="1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25">
      <c r="B9" s="57" t="s">
        <v>1</v>
      </c>
      <c r="C9" s="56">
        <f>C10+C11+C14</f>
        <v>220213213</v>
      </c>
      <c r="D9" s="56">
        <f>D10+D11+D14</f>
        <v>206803213</v>
      </c>
      <c r="E9" s="56">
        <f t="shared" ref="E9:P9" si="0">E10+E11+E14</f>
        <v>14296930.99</v>
      </c>
      <c r="F9" s="56">
        <f t="shared" si="0"/>
        <v>14372212.880000001</v>
      </c>
      <c r="G9" s="56">
        <f t="shared" si="0"/>
        <v>15495728.01</v>
      </c>
      <c r="H9" s="56">
        <f t="shared" si="0"/>
        <v>0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6">
        <f t="shared" si="0"/>
        <v>0</v>
      </c>
      <c r="O9" s="56">
        <f t="shared" si="0"/>
        <v>0</v>
      </c>
      <c r="P9" s="56">
        <f t="shared" si="0"/>
        <v>0</v>
      </c>
      <c r="Q9" s="56">
        <f>SUM(E9:P9)</f>
        <v>44164871.880000003</v>
      </c>
    </row>
    <row r="10" spans="1:18" x14ac:dyDescent="0.25">
      <c r="B10" s="58" t="s">
        <v>2</v>
      </c>
      <c r="C10" s="56">
        <f>145407162+6404000+12450000+3700000+1500000</f>
        <v>169461162</v>
      </c>
      <c r="D10" s="56">
        <f>131997162+6404000+12450000+3700000+1500000</f>
        <v>156051162</v>
      </c>
      <c r="E10" s="56">
        <v>12143507.34</v>
      </c>
      <c r="F10" s="56">
        <f>11376807.09+827000</f>
        <v>12203807.09</v>
      </c>
      <c r="G10" s="56">
        <v>13399653.869999999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f>SUM(E10:P10)</f>
        <v>37746968.299999997</v>
      </c>
    </row>
    <row r="11" spans="1:18" x14ac:dyDescent="0.25">
      <c r="B11" s="58" t="s">
        <v>3</v>
      </c>
      <c r="C11" s="56">
        <f>4002000+12000000+12000000</f>
        <v>28002000</v>
      </c>
      <c r="D11" s="56">
        <f>4002000+12000000+12000000</f>
        <v>28002000</v>
      </c>
      <c r="E11" s="56">
        <v>333500</v>
      </c>
      <c r="F11" s="56">
        <v>333500</v>
      </c>
      <c r="G11" s="56">
        <v>333500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f>SUM(E11:P11)</f>
        <v>1000500</v>
      </c>
    </row>
    <row r="12" spans="1:18" x14ac:dyDescent="0.25">
      <c r="B12" s="58" t="s">
        <v>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17"/>
    </row>
    <row r="13" spans="1:18" x14ac:dyDescent="0.25">
      <c r="B13" s="58" t="s">
        <v>5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8" x14ac:dyDescent="0.25">
      <c r="B14" s="58" t="s">
        <v>6</v>
      </c>
      <c r="C14" s="56">
        <f>10570151+10854000+1325900</f>
        <v>22750051</v>
      </c>
      <c r="D14" s="56">
        <f>10570151+10854000+1325900</f>
        <v>22750051</v>
      </c>
      <c r="E14" s="56">
        <v>1819923.65</v>
      </c>
      <c r="F14" s="56">
        <f>859409.67+866470.3+109025.82</f>
        <v>1834905.7900000003</v>
      </c>
      <c r="G14" s="56">
        <v>1762574.14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f t="shared" ref="Q14:Q24" si="1">SUM(E14:P14)</f>
        <v>5417403.5800000001</v>
      </c>
    </row>
    <row r="15" spans="1:18" x14ac:dyDescent="0.25">
      <c r="B15" s="57" t="s">
        <v>7</v>
      </c>
      <c r="C15" s="56">
        <f>C16+C17+C18+C19+C20+C21+C22+C23+C24</f>
        <v>78140849</v>
      </c>
      <c r="D15" s="56">
        <f>D16+D17+D18+D19+D20+D21+D22+D23+D24</f>
        <v>91550849</v>
      </c>
      <c r="E15" s="56">
        <f>E16+E17+E18+E19+E20+E21+E22+E23+E24</f>
        <v>6620670.3200000003</v>
      </c>
      <c r="F15" s="56">
        <f>F16+F17+F18+F19+F20+F21+F22+F23+F24</f>
        <v>4391463.0600000005</v>
      </c>
      <c r="G15" s="56">
        <f>G16+G17+G18+G19+G20+G21+G22+G23+G24</f>
        <v>8824323.0700000003</v>
      </c>
      <c r="H15" s="56">
        <f t="shared" ref="H15:O15" si="2">H16+H17+H18+H19+H20+H21+H22+H23</f>
        <v>0</v>
      </c>
      <c r="I15" s="56">
        <f t="shared" si="2"/>
        <v>0</v>
      </c>
      <c r="J15" s="56">
        <f t="shared" si="2"/>
        <v>0</v>
      </c>
      <c r="K15" s="56">
        <f>K16+K17+K18+K19+K20+K21+K22+K23+K24</f>
        <v>0</v>
      </c>
      <c r="L15" s="56">
        <f>L16+L17+L18+L19+L20+L21+L22+L23+L24</f>
        <v>0</v>
      </c>
      <c r="M15" s="56">
        <f t="shared" si="2"/>
        <v>0</v>
      </c>
      <c r="N15" s="56">
        <f t="shared" si="2"/>
        <v>0</v>
      </c>
      <c r="O15" s="56">
        <f t="shared" si="2"/>
        <v>0</v>
      </c>
      <c r="P15" s="56">
        <f>P16+P17+P18+P19+P20+P21+P22+P23+P24</f>
        <v>0</v>
      </c>
      <c r="Q15" s="56">
        <f t="shared" si="1"/>
        <v>19836456.450000003</v>
      </c>
    </row>
    <row r="16" spans="1:18" x14ac:dyDescent="0.25">
      <c r="B16" s="5" t="s">
        <v>8</v>
      </c>
      <c r="C16" s="24">
        <v>23080000</v>
      </c>
      <c r="D16" s="24">
        <v>23080000</v>
      </c>
      <c r="E16" s="24">
        <v>2305139.54</v>
      </c>
      <c r="F16" s="24">
        <f>435773.34+200867.09+986583.16+572753.39</f>
        <v>2195976.98</v>
      </c>
      <c r="G16" s="24">
        <v>2325463.79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f t="shared" si="1"/>
        <v>6826580.3099999996</v>
      </c>
    </row>
    <row r="17" spans="2:17" x14ac:dyDescent="0.25">
      <c r="B17" s="5" t="s">
        <v>9</v>
      </c>
      <c r="C17" s="24">
        <v>515000</v>
      </c>
      <c r="D17" s="24">
        <v>515000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f t="shared" si="1"/>
        <v>0</v>
      </c>
    </row>
    <row r="18" spans="2:17" x14ac:dyDescent="0.25">
      <c r="B18" s="5" t="s">
        <v>10</v>
      </c>
      <c r="C18" s="24">
        <v>4200000</v>
      </c>
      <c r="D18" s="24">
        <v>17610000</v>
      </c>
      <c r="E18" s="24">
        <v>2686800</v>
      </c>
      <c r="F18" s="24">
        <v>1180200</v>
      </c>
      <c r="G18" s="24">
        <v>2909800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f t="shared" si="1"/>
        <v>6776800</v>
      </c>
    </row>
    <row r="19" spans="2:17" x14ac:dyDescent="0.25">
      <c r="B19" s="5" t="s">
        <v>11</v>
      </c>
      <c r="C19" s="24">
        <v>2720000</v>
      </c>
      <c r="D19" s="24">
        <v>2720000</v>
      </c>
      <c r="E19" s="24">
        <v>0</v>
      </c>
      <c r="F19" s="24">
        <v>217739.5</v>
      </c>
      <c r="G19" s="24">
        <v>2282481.36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2500220.86</v>
      </c>
    </row>
    <row r="20" spans="2:17" x14ac:dyDescent="0.25">
      <c r="B20" s="5" t="s">
        <v>12</v>
      </c>
      <c r="C20" s="56">
        <v>22629000</v>
      </c>
      <c r="D20" s="56">
        <v>22924000</v>
      </c>
      <c r="E20" s="56">
        <v>1346926.08</v>
      </c>
      <c r="F20" s="56">
        <v>588468.36</v>
      </c>
      <c r="G20" s="56">
        <v>978800.4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f t="shared" si="1"/>
        <v>2914194.84</v>
      </c>
    </row>
    <row r="21" spans="2:17" x14ac:dyDescent="0.25">
      <c r="B21" s="5" t="s">
        <v>13</v>
      </c>
      <c r="C21" s="56">
        <v>13300000</v>
      </c>
      <c r="D21" s="56">
        <v>13300000</v>
      </c>
      <c r="E21" s="56">
        <v>0</v>
      </c>
      <c r="F21" s="56">
        <f>49135.2+54566.66</f>
        <v>103701.86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f t="shared" si="1"/>
        <v>103701.86</v>
      </c>
    </row>
    <row r="22" spans="2:17" ht="30" x14ac:dyDescent="0.25">
      <c r="B22" s="29" t="s">
        <v>14</v>
      </c>
      <c r="C22" s="56">
        <v>4900000</v>
      </c>
      <c r="D22" s="56">
        <v>4918500</v>
      </c>
      <c r="E22" s="56">
        <v>0</v>
      </c>
      <c r="F22" s="56">
        <v>26786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f t="shared" si="1"/>
        <v>26786</v>
      </c>
    </row>
    <row r="23" spans="2:17" ht="30" x14ac:dyDescent="0.25">
      <c r="B23" s="29" t="s">
        <v>15</v>
      </c>
      <c r="C23" s="56">
        <v>3896849</v>
      </c>
      <c r="D23" s="56">
        <v>3583349</v>
      </c>
      <c r="E23" s="56">
        <v>0</v>
      </c>
      <c r="F23" s="56">
        <v>0</v>
      </c>
      <c r="G23" s="56">
        <v>66000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f t="shared" si="1"/>
        <v>66000</v>
      </c>
    </row>
    <row r="24" spans="2:17" x14ac:dyDescent="0.25">
      <c r="B24" s="29" t="s">
        <v>16</v>
      </c>
      <c r="C24" s="56">
        <v>2900000</v>
      </c>
      <c r="D24" s="56">
        <v>2900000</v>
      </c>
      <c r="E24" s="56">
        <v>281804.7</v>
      </c>
      <c r="F24" s="56">
        <f>68819.96+9770.4</f>
        <v>78590.36</v>
      </c>
      <c r="G24" s="56">
        <v>261777.52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f t="shared" si="1"/>
        <v>622172.57999999996</v>
      </c>
    </row>
    <row r="25" spans="2:17" x14ac:dyDescent="0.25">
      <c r="B25" s="29" t="s">
        <v>17</v>
      </c>
      <c r="C25" s="56">
        <f>C26+C27+C28+C29+C30+C31+C32+C34</f>
        <v>15617678</v>
      </c>
      <c r="D25" s="56">
        <f>D26+D27+D28+D29+D30+D31+D32+D34</f>
        <v>15617678</v>
      </c>
      <c r="E25" s="56">
        <f t="shared" ref="E25:Q25" si="3">E26+E27+E28+E29+E30+E31+E32+E34</f>
        <v>715604</v>
      </c>
      <c r="F25" s="56">
        <f t="shared" si="3"/>
        <v>2060669.4</v>
      </c>
      <c r="G25" s="56">
        <f t="shared" si="3"/>
        <v>195375.4</v>
      </c>
      <c r="H25" s="56">
        <f t="shared" si="3"/>
        <v>0</v>
      </c>
      <c r="I25" s="56">
        <f t="shared" si="3"/>
        <v>0</v>
      </c>
      <c r="J25" s="56">
        <f t="shared" si="3"/>
        <v>0</v>
      </c>
      <c r="K25" s="56">
        <f t="shared" si="3"/>
        <v>0</v>
      </c>
      <c r="L25" s="56">
        <f t="shared" si="3"/>
        <v>0</v>
      </c>
      <c r="M25" s="56">
        <f t="shared" si="3"/>
        <v>0</v>
      </c>
      <c r="N25" s="56">
        <f t="shared" si="3"/>
        <v>0</v>
      </c>
      <c r="O25" s="56">
        <f t="shared" si="3"/>
        <v>0</v>
      </c>
      <c r="P25" s="56">
        <f t="shared" si="3"/>
        <v>0</v>
      </c>
      <c r="Q25" s="56">
        <f t="shared" si="3"/>
        <v>2971648.8000000003</v>
      </c>
    </row>
    <row r="26" spans="2:17" x14ac:dyDescent="0.25">
      <c r="B26" s="29" t="s">
        <v>18</v>
      </c>
      <c r="C26" s="56">
        <v>665000</v>
      </c>
      <c r="D26" s="56">
        <v>665000</v>
      </c>
      <c r="E26" s="56">
        <v>0</v>
      </c>
      <c r="F26" s="56">
        <f>10570+25623.2</f>
        <v>36193.199999999997</v>
      </c>
      <c r="G26" s="56">
        <v>11260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f t="shared" ref="Q26:Q33" si="4">SUM(E26:P26)</f>
        <v>47453.2</v>
      </c>
    </row>
    <row r="27" spans="2:17" x14ac:dyDescent="0.25">
      <c r="B27" s="29" t="s">
        <v>19</v>
      </c>
      <c r="C27" s="56">
        <v>448000</v>
      </c>
      <c r="D27" s="56">
        <v>448000</v>
      </c>
      <c r="E27" s="56">
        <v>0</v>
      </c>
      <c r="F27" s="56">
        <v>0</v>
      </c>
      <c r="G27" s="56">
        <v>184115.4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f t="shared" si="4"/>
        <v>184115.4</v>
      </c>
    </row>
    <row r="28" spans="2:17" x14ac:dyDescent="0.25">
      <c r="B28" s="29" t="s">
        <v>20</v>
      </c>
      <c r="C28" s="56">
        <v>675000</v>
      </c>
      <c r="D28" s="56">
        <v>675000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f t="shared" si="4"/>
        <v>0</v>
      </c>
    </row>
    <row r="29" spans="2:17" x14ac:dyDescent="0.25">
      <c r="B29" s="29" t="s">
        <v>21</v>
      </c>
      <c r="C29" s="56">
        <v>10000</v>
      </c>
      <c r="D29" s="56">
        <v>10000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f t="shared" si="4"/>
        <v>0</v>
      </c>
    </row>
    <row r="30" spans="2:17" x14ac:dyDescent="0.25">
      <c r="B30" s="29" t="s">
        <v>22</v>
      </c>
      <c r="C30" s="56">
        <v>700000</v>
      </c>
      <c r="D30" s="56">
        <v>700000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f t="shared" si="4"/>
        <v>0</v>
      </c>
    </row>
    <row r="31" spans="2:17" ht="30" x14ac:dyDescent="0.25">
      <c r="B31" s="29" t="s">
        <v>23</v>
      </c>
      <c r="C31" s="56">
        <v>119678</v>
      </c>
      <c r="D31" s="56">
        <v>119678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f t="shared" si="4"/>
        <v>0</v>
      </c>
    </row>
    <row r="32" spans="2:17" ht="30" x14ac:dyDescent="0.25">
      <c r="B32" s="29" t="s">
        <v>24</v>
      </c>
      <c r="C32" s="56">
        <v>11100000</v>
      </c>
      <c r="D32" s="56">
        <v>11100000</v>
      </c>
      <c r="E32" s="56">
        <v>715604</v>
      </c>
      <c r="F32" s="56">
        <v>1907604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f t="shared" si="4"/>
        <v>2623208</v>
      </c>
    </row>
    <row r="33" spans="2:17" ht="30" x14ac:dyDescent="0.25">
      <c r="B33" s="29" t="s">
        <v>25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f t="shared" si="4"/>
        <v>0</v>
      </c>
    </row>
    <row r="34" spans="2:17" x14ac:dyDescent="0.25">
      <c r="B34" s="29" t="s">
        <v>26</v>
      </c>
      <c r="C34" s="56">
        <v>1900000</v>
      </c>
      <c r="D34" s="56">
        <v>1900000</v>
      </c>
      <c r="E34" s="56">
        <v>0</v>
      </c>
      <c r="F34" s="56">
        <f>23610.9+93261.3</f>
        <v>116872.20000000001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f>SUM(E34:P34)</f>
        <v>116872.20000000001</v>
      </c>
    </row>
    <row r="35" spans="2:17" x14ac:dyDescent="0.25">
      <c r="B35" s="29" t="s">
        <v>27</v>
      </c>
      <c r="C35" s="56">
        <f>C36</f>
        <v>50000</v>
      </c>
      <c r="D35" s="56">
        <f>D36</f>
        <v>50000</v>
      </c>
      <c r="E35" s="56">
        <f t="shared" ref="E35:Q35" si="5">E36</f>
        <v>0</v>
      </c>
      <c r="F35" s="56">
        <f t="shared" si="5"/>
        <v>0</v>
      </c>
      <c r="G35" s="56">
        <f t="shared" si="5"/>
        <v>24000</v>
      </c>
      <c r="H35" s="56">
        <f t="shared" si="5"/>
        <v>0</v>
      </c>
      <c r="I35" s="56">
        <f t="shared" si="5"/>
        <v>0</v>
      </c>
      <c r="J35" s="56">
        <f t="shared" si="5"/>
        <v>0</v>
      </c>
      <c r="K35" s="56">
        <f t="shared" si="5"/>
        <v>0</v>
      </c>
      <c r="L35" s="56">
        <f t="shared" si="5"/>
        <v>0</v>
      </c>
      <c r="M35" s="56">
        <f t="shared" si="5"/>
        <v>0</v>
      </c>
      <c r="N35" s="56">
        <f t="shared" si="5"/>
        <v>0</v>
      </c>
      <c r="O35" s="56">
        <f t="shared" si="5"/>
        <v>0</v>
      </c>
      <c r="P35" s="56">
        <f t="shared" si="5"/>
        <v>0</v>
      </c>
      <c r="Q35" s="56">
        <f t="shared" si="5"/>
        <v>0</v>
      </c>
    </row>
    <row r="36" spans="2:17" ht="30" x14ac:dyDescent="0.25">
      <c r="B36" s="29" t="s">
        <v>28</v>
      </c>
      <c r="C36" s="24">
        <v>50000</v>
      </c>
      <c r="D36" s="24">
        <v>50000</v>
      </c>
      <c r="E36" s="24">
        <v>0</v>
      </c>
      <c r="F36" s="24">
        <v>0</v>
      </c>
      <c r="G36" s="24">
        <v>24000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2:17" ht="30" x14ac:dyDescent="0.25">
      <c r="B37" s="29" t="s">
        <v>29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</row>
    <row r="38" spans="2:17" ht="30" x14ac:dyDescent="0.25">
      <c r="B38" s="29" t="s">
        <v>30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2:17" ht="30" x14ac:dyDescent="0.25">
      <c r="B39" s="29" t="s">
        <v>31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2:17" ht="30" x14ac:dyDescent="0.25">
      <c r="B40" s="29" t="s">
        <v>32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x14ac:dyDescent="0.25">
      <c r="B41" s="29" t="s">
        <v>33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ht="30" x14ac:dyDescent="0.25">
      <c r="B42" s="29" t="s">
        <v>34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ht="30" x14ac:dyDescent="0.25">
      <c r="B43" s="29" t="s">
        <v>35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x14ac:dyDescent="0.25">
      <c r="B44" s="29" t="s">
        <v>36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2:17" ht="30" x14ac:dyDescent="0.25">
      <c r="B45" s="29" t="s">
        <v>37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2:17" ht="30" x14ac:dyDescent="0.25">
      <c r="B46" s="29" t="s">
        <v>38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2:17" ht="30" x14ac:dyDescent="0.25">
      <c r="B47" s="29" t="s">
        <v>39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2:17" ht="30" x14ac:dyDescent="0.25">
      <c r="B48" s="29" t="s">
        <v>40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ht="30" x14ac:dyDescent="0.25">
      <c r="B49" s="29" t="s">
        <v>41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ht="30" x14ac:dyDescent="0.25">
      <c r="B50" s="29" t="s">
        <v>42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x14ac:dyDescent="0.25">
      <c r="B51" s="29" t="s">
        <v>43</v>
      </c>
      <c r="C51" s="56">
        <f>C52+C55+C56</f>
        <v>3000000</v>
      </c>
      <c r="D51" s="56">
        <f>D52+D55+D56+D53</f>
        <v>3000000</v>
      </c>
      <c r="E51" s="56">
        <f>E52+E55+E56</f>
        <v>0</v>
      </c>
      <c r="F51" s="56">
        <f>F52+F55+F56</f>
        <v>0</v>
      </c>
      <c r="G51" s="56">
        <f>G52+G55+G56</f>
        <v>0</v>
      </c>
      <c r="H51" s="56">
        <f>H52+H55+H56</f>
        <v>0</v>
      </c>
      <c r="I51" s="56">
        <f>I53</f>
        <v>0</v>
      </c>
      <c r="J51" s="56">
        <f t="shared" ref="J51:O51" si="6">J52+J55+J56</f>
        <v>0</v>
      </c>
      <c r="K51" s="56">
        <f t="shared" si="6"/>
        <v>0</v>
      </c>
      <c r="L51" s="56">
        <f t="shared" si="6"/>
        <v>0</v>
      </c>
      <c r="M51" s="56">
        <f t="shared" si="6"/>
        <v>0</v>
      </c>
      <c r="N51" s="56">
        <f t="shared" si="6"/>
        <v>0</v>
      </c>
      <c r="O51" s="56">
        <f t="shared" si="6"/>
        <v>0</v>
      </c>
      <c r="P51" s="56">
        <f>P52+P55+P56+P53</f>
        <v>0</v>
      </c>
      <c r="Q51" s="56">
        <f>SUM(E51:P51)</f>
        <v>0</v>
      </c>
    </row>
    <row r="52" spans="2:17" x14ac:dyDescent="0.25">
      <c r="B52" s="29" t="s">
        <v>44</v>
      </c>
      <c r="C52" s="24">
        <v>1900000</v>
      </c>
      <c r="D52" s="24">
        <v>1900000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/>
      <c r="N52" s="24"/>
      <c r="O52" s="24"/>
      <c r="P52" s="24"/>
      <c r="Q52" s="24">
        <f>SUM(E52:P52)</f>
        <v>0</v>
      </c>
    </row>
    <row r="53" spans="2:17" ht="30" x14ac:dyDescent="0.25">
      <c r="B53" s="29" t="s">
        <v>45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f>SUM(E53:P53)</f>
        <v>0</v>
      </c>
    </row>
    <row r="54" spans="2:17" ht="30" x14ac:dyDescent="0.25">
      <c r="B54" s="29" t="s">
        <v>46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f t="shared" ref="Q54:Q56" si="7">SUM(E54:P54)</f>
        <v>0</v>
      </c>
    </row>
    <row r="55" spans="2:17" ht="30" x14ac:dyDescent="0.25">
      <c r="B55" s="29" t="s">
        <v>47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f t="shared" si="7"/>
        <v>0</v>
      </c>
    </row>
    <row r="56" spans="2:17" ht="30" x14ac:dyDescent="0.25">
      <c r="B56" s="29" t="s">
        <v>48</v>
      </c>
      <c r="C56" s="24">
        <v>1100000</v>
      </c>
      <c r="D56" s="24">
        <v>1100000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/>
      <c r="Q56" s="24">
        <f t="shared" si="7"/>
        <v>0</v>
      </c>
    </row>
    <row r="57" spans="2:17" x14ac:dyDescent="0.25">
      <c r="B57" s="29" t="s">
        <v>49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</row>
    <row r="58" spans="2:17" x14ac:dyDescent="0.25">
      <c r="B58" s="29" t="s">
        <v>50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</row>
    <row r="59" spans="2:17" x14ac:dyDescent="0.25">
      <c r="B59" s="29" t="s">
        <v>51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</row>
    <row r="60" spans="2:17" ht="30" x14ac:dyDescent="0.25">
      <c r="B60" s="29" t="s">
        <v>52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</row>
    <row r="61" spans="2:17" x14ac:dyDescent="0.25">
      <c r="B61" s="29" t="s">
        <v>53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2:17" x14ac:dyDescent="0.25">
      <c r="B62" s="29" t="s">
        <v>54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</row>
    <row r="63" spans="2:17" x14ac:dyDescent="0.25">
      <c r="B63" s="29" t="s">
        <v>55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</row>
    <row r="64" spans="2:17" x14ac:dyDescent="0.25">
      <c r="B64" s="29" t="s">
        <v>56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</row>
    <row r="65" spans="2:17" ht="30" x14ac:dyDescent="0.25">
      <c r="B65" s="29" t="s">
        <v>57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ht="30" x14ac:dyDescent="0.25">
      <c r="B66" s="29" t="s">
        <v>58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</row>
    <row r="67" spans="2:17" x14ac:dyDescent="0.25">
      <c r="B67" s="29" t="s">
        <v>59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</row>
    <row r="68" spans="2:17" ht="30" x14ac:dyDescent="0.25">
      <c r="B68" s="29" t="s">
        <v>60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</row>
    <row r="69" spans="2:17" x14ac:dyDescent="0.25">
      <c r="B69" s="29" t="s">
        <v>61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5">
      <c r="B70" s="29" t="s">
        <v>62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</row>
    <row r="71" spans="2:17" x14ac:dyDescent="0.25">
      <c r="B71" s="29" t="s">
        <v>63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</row>
    <row r="72" spans="2:17" ht="30" x14ac:dyDescent="0.25">
      <c r="B72" s="29" t="s">
        <v>64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</row>
    <row r="73" spans="2:17" x14ac:dyDescent="0.25">
      <c r="B73" s="29" t="s">
        <v>67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5">
      <c r="B74" s="29" t="s">
        <v>68</v>
      </c>
      <c r="C74" s="25"/>
      <c r="D74" s="2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2:17" ht="30" x14ac:dyDescent="0.25">
      <c r="B75" s="29" t="s">
        <v>69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</row>
    <row r="76" spans="2:17" ht="30" x14ac:dyDescent="0.25">
      <c r="B76" s="29" t="s">
        <v>70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</row>
    <row r="77" spans="2:17" x14ac:dyDescent="0.25">
      <c r="B77" s="29" t="s">
        <v>71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2:17" x14ac:dyDescent="0.25">
      <c r="B78" s="29" t="s">
        <v>72</v>
      </c>
      <c r="C78" s="56">
        <v>0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</row>
    <row r="79" spans="2:17" x14ac:dyDescent="0.25">
      <c r="B79" s="29" t="s">
        <v>73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</row>
    <row r="80" spans="2:17" x14ac:dyDescent="0.25">
      <c r="B80" s="29" t="s">
        <v>74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</row>
    <row r="81" spans="2:17" x14ac:dyDescent="0.25">
      <c r="B81" s="29" t="s">
        <v>75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</row>
    <row r="82" spans="2:17" x14ac:dyDescent="0.25">
      <c r="B82" s="9" t="s">
        <v>65</v>
      </c>
      <c r="C82" s="28">
        <f>C51+C35+C25+C15+C9</f>
        <v>317021740</v>
      </c>
      <c r="D82" s="28">
        <f>D51+D35+D25+D15+D9</f>
        <v>317021740</v>
      </c>
      <c r="E82" s="28">
        <f t="shared" ref="E82:Q82" si="8">E51+E35+E25+E15+E9</f>
        <v>21633205.310000002</v>
      </c>
      <c r="F82" s="28">
        <f t="shared" si="8"/>
        <v>20824345.340000004</v>
      </c>
      <c r="G82" s="28">
        <f t="shared" si="8"/>
        <v>24539426.48</v>
      </c>
      <c r="H82" s="28">
        <f t="shared" si="8"/>
        <v>0</v>
      </c>
      <c r="I82" s="28">
        <f t="shared" si="8"/>
        <v>0</v>
      </c>
      <c r="J82" s="28">
        <f t="shared" si="8"/>
        <v>0</v>
      </c>
      <c r="K82" s="28">
        <f t="shared" si="8"/>
        <v>0</v>
      </c>
      <c r="L82" s="28">
        <f t="shared" si="8"/>
        <v>0</v>
      </c>
      <c r="M82" s="28">
        <f t="shared" si="8"/>
        <v>0</v>
      </c>
      <c r="N82" s="28">
        <f t="shared" si="8"/>
        <v>0</v>
      </c>
      <c r="O82" s="28">
        <f t="shared" si="8"/>
        <v>0</v>
      </c>
      <c r="P82" s="28">
        <f t="shared" si="8"/>
        <v>0</v>
      </c>
      <c r="Q82" s="28">
        <f t="shared" si="8"/>
        <v>66972977.13000001</v>
      </c>
    </row>
    <row r="83" spans="2:17" ht="36" customHeight="1" x14ac:dyDescent="0.25"/>
    <row r="84" spans="2:17" ht="18.75" x14ac:dyDescent="0.3">
      <c r="B84" s="31"/>
      <c r="C84" s="31" t="s">
        <v>102</v>
      </c>
      <c r="D84" s="30"/>
      <c r="E84" s="30"/>
      <c r="F84" s="30"/>
      <c r="G84" s="31" t="s">
        <v>103</v>
      </c>
      <c r="I84" s="32"/>
      <c r="K84" s="33"/>
      <c r="L84" s="30"/>
    </row>
    <row r="85" spans="2:17" ht="18.75" x14ac:dyDescent="0.3">
      <c r="B85" s="34"/>
      <c r="C85" s="34" t="s">
        <v>104</v>
      </c>
      <c r="D85" s="32"/>
      <c r="E85" s="30"/>
      <c r="F85" s="30"/>
      <c r="G85" s="34" t="s">
        <v>104</v>
      </c>
      <c r="I85" s="34"/>
      <c r="J85" s="30"/>
      <c r="K85" s="30"/>
      <c r="L85" s="30"/>
    </row>
    <row r="86" spans="2:17" ht="18.75" x14ac:dyDescent="0.3">
      <c r="B86" s="32"/>
      <c r="C86" s="32" t="s">
        <v>105</v>
      </c>
      <c r="D86" s="32"/>
      <c r="E86" s="30"/>
      <c r="F86" s="30"/>
      <c r="G86" s="32" t="s">
        <v>106</v>
      </c>
      <c r="H86" s="36" t="s">
        <v>115</v>
      </c>
      <c r="I86" s="36"/>
      <c r="J86" s="36"/>
      <c r="K86" s="36"/>
      <c r="L86" s="36"/>
      <c r="M86" s="36"/>
    </row>
    <row r="87" spans="2:17" s="55" customFormat="1" ht="18.75" x14ac:dyDescent="0.3">
      <c r="B87" s="31"/>
      <c r="C87" s="31" t="s">
        <v>107</v>
      </c>
      <c r="D87" s="31"/>
      <c r="E87" s="30"/>
      <c r="F87" s="30"/>
      <c r="G87" s="31" t="s">
        <v>116</v>
      </c>
      <c r="I87" s="31"/>
      <c r="J87" s="30"/>
      <c r="K87" s="30"/>
      <c r="L87" s="30"/>
    </row>
    <row r="88" spans="2:17" ht="18.75" x14ac:dyDescent="0.3">
      <c r="E88" s="30"/>
      <c r="F88" s="30"/>
      <c r="G88" s="30"/>
      <c r="I88" s="30"/>
      <c r="J88" s="30"/>
      <c r="K88" s="30"/>
      <c r="L88" s="30"/>
    </row>
    <row r="89" spans="2:17" ht="18.75" x14ac:dyDescent="0.25">
      <c r="C89" s="32"/>
    </row>
  </sheetData>
  <mergeCells count="9">
    <mergeCell ref="A1:P1"/>
    <mergeCell ref="A2:P2"/>
    <mergeCell ref="A3:P3"/>
    <mergeCell ref="A4:P4"/>
    <mergeCell ref="A5:P5"/>
    <mergeCell ref="E6:Q6"/>
    <mergeCell ref="B6:B7"/>
    <mergeCell ref="C6:C7"/>
    <mergeCell ref="D6:D7"/>
  </mergeCells>
  <pageMargins left="0.11811023622047245" right="0.11811023622047245" top="0.19685039370078741" bottom="0.35433070866141736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78" zoomScaleNormal="100" workbookViewId="0">
      <selection activeCell="A8" sqref="A8:D84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8" t="s">
        <v>98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21" customHeight="1" x14ac:dyDescent="0.25">
      <c r="A3" s="50" t="s">
        <v>101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ht="15.75" x14ac:dyDescent="0.25">
      <c r="A4" s="43">
        <v>2024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44164871.879999995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37746968.299999997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1000500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5417403.5800000001</v>
      </c>
    </row>
    <row r="16" spans="1:15" ht="17.25" customHeight="1" x14ac:dyDescent="0.25">
      <c r="A16" s="3" t="s">
        <v>7</v>
      </c>
      <c r="B16" s="25">
        <f>B17+B18+B19+B20+B21+B22+B23+B24+B25</f>
        <v>6620670.3200000003</v>
      </c>
      <c r="C16" s="25">
        <f>C17+C18+C19+C20+C21+C22+C23+C24+C25</f>
        <v>4391463.0600000005</v>
      </c>
      <c r="D16" s="25">
        <f>D17+D18+D19+D20+D21+D22+D23+D24+D25</f>
        <v>8824323.0700000003</v>
      </c>
      <c r="E16" s="25">
        <f t="shared" ref="E16:K16" si="1">E17+E18+E19+E20+E21+E22+E23+E24</f>
        <v>0</v>
      </c>
      <c r="F16" s="25">
        <f t="shared" si="1"/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19836456.449999996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6826580.3099999996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6776800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2500220.86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2914194.84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103701.86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92786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622172.57999999996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2971648.8000000003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3">SUM(B27:M27)</f>
        <v>47453.2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184115.4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2623208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116872.2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24000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3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0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66996977.129999995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2024-04-03T18:50:28Z</cp:lastPrinted>
  <dcterms:created xsi:type="dcterms:W3CDTF">2021-07-29T18:58:50Z</dcterms:created>
  <dcterms:modified xsi:type="dcterms:W3CDTF">2024-04-03T18:52:02Z</dcterms:modified>
</cp:coreProperties>
</file>