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"/>
    </mc:Choice>
  </mc:AlternateContent>
  <xr:revisionPtr revIDLastSave="0" documentId="8_{2BA58D2A-17AA-4048-82F0-30443BF1AB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" i="3" l="1"/>
  <c r="H36" i="2"/>
  <c r="G83" i="3" l="1"/>
  <c r="G16" i="3"/>
  <c r="G26" i="3"/>
  <c r="I27" i="2"/>
  <c r="I23" i="2"/>
  <c r="I22" i="2"/>
  <c r="I18" i="2"/>
  <c r="I16" i="2"/>
  <c r="I12" i="2"/>
  <c r="I11" i="2" s="1"/>
  <c r="E54" i="1"/>
  <c r="N37" i="3"/>
  <c r="F52" i="3"/>
  <c r="F26" i="3"/>
  <c r="F83" i="3" s="1"/>
  <c r="F16" i="3"/>
  <c r="C53" i="2"/>
  <c r="I17" i="2" l="1"/>
  <c r="P38" i="2"/>
  <c r="H53" i="2" l="1"/>
  <c r="H30" i="2"/>
  <c r="H28" i="2"/>
  <c r="H27" i="2" s="1"/>
  <c r="H22" i="2"/>
  <c r="H18" i="2"/>
  <c r="E83" i="3"/>
  <c r="E16" i="3"/>
  <c r="E22" i="3"/>
  <c r="D16" i="3"/>
  <c r="D26" i="3"/>
  <c r="D10" i="3"/>
  <c r="F27" i="2"/>
  <c r="F22" i="2"/>
  <c r="F18" i="2"/>
  <c r="F12" i="2"/>
  <c r="F16" i="2"/>
  <c r="C16" i="3"/>
  <c r="E18" i="2"/>
  <c r="E17" i="2" s="1"/>
  <c r="E12" i="2"/>
  <c r="E16" i="2"/>
  <c r="D18" i="2"/>
  <c r="D16" i="2"/>
  <c r="D12" i="2"/>
  <c r="D28" i="1"/>
  <c r="D12" i="1"/>
  <c r="M16" i="3"/>
  <c r="M26" i="3"/>
  <c r="M52" i="3"/>
  <c r="O17" i="2"/>
  <c r="L16" i="3"/>
  <c r="K26" i="3"/>
  <c r="P35" i="2"/>
  <c r="P58" i="2"/>
  <c r="P57" i="2"/>
  <c r="P56" i="2"/>
  <c r="H17" i="2" l="1"/>
  <c r="H16" i="3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7" i="2"/>
  <c r="D18" i="1" l="1"/>
  <c r="M10" i="3"/>
  <c r="O53" i="2"/>
  <c r="C37" i="2"/>
  <c r="C17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N25" i="3"/>
  <c r="K16" i="3"/>
  <c r="J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P55" i="2"/>
  <c r="P54" i="2"/>
  <c r="N53" i="2"/>
  <c r="M53" i="2"/>
  <c r="L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F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G27" i="2"/>
  <c r="E27" i="2"/>
  <c r="D27" i="2"/>
  <c r="N17" i="2"/>
  <c r="M17" i="2"/>
  <c r="L17" i="2"/>
  <c r="G17" i="2"/>
  <c r="F17" i="2"/>
  <c r="D17" i="2"/>
  <c r="O11" i="2"/>
  <c r="N11" i="2"/>
  <c r="M11" i="2"/>
  <c r="L11" i="2"/>
  <c r="K11" i="2"/>
  <c r="J11" i="2"/>
  <c r="H11" i="2"/>
  <c r="G11" i="2"/>
  <c r="F11" i="2"/>
  <c r="E11" i="2"/>
  <c r="D11" i="2"/>
  <c r="B53" i="2"/>
  <c r="B37" i="2"/>
  <c r="C27" i="2"/>
  <c r="B27" i="2"/>
  <c r="B11" i="2"/>
  <c r="C11" i="2"/>
  <c r="F84" i="2" l="1"/>
  <c r="I84" i="2"/>
  <c r="P11" i="2"/>
  <c r="C83" i="3"/>
  <c r="B83" i="3"/>
  <c r="M83" i="3"/>
  <c r="J83" i="3"/>
  <c r="L83" i="3"/>
  <c r="B84" i="2"/>
  <c r="P53" i="2"/>
  <c r="C84" i="2"/>
  <c r="I83" i="3"/>
  <c r="N26" i="3"/>
  <c r="N10" i="3"/>
  <c r="N16" i="3"/>
  <c r="N52" i="3"/>
  <c r="P27" i="2"/>
  <c r="G84" i="2"/>
  <c r="P17" i="2"/>
  <c r="O84" i="2"/>
  <c r="M84" i="2"/>
  <c r="N84" i="2"/>
  <c r="H84" i="2"/>
  <c r="L84" i="2"/>
  <c r="K84" i="2"/>
  <c r="J84" i="2"/>
  <c r="E84" i="2"/>
  <c r="D84" i="2"/>
  <c r="D54" i="1"/>
  <c r="E38" i="1"/>
  <c r="D38" i="1"/>
  <c r="E28" i="1"/>
  <c r="E18" i="1"/>
  <c r="E12" i="1"/>
  <c r="N83" i="3" l="1"/>
  <c r="E85" i="1"/>
  <c r="D85" i="1"/>
  <c r="P84" i="2"/>
</calcChain>
</file>

<file path=xl/sharedStrings.xml><?xml version="1.0" encoding="utf-8"?>
<sst xmlns="http://schemas.openxmlformats.org/spreadsheetml/2006/main" count="292" uniqueCount="116">
  <si>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</si>
  <si>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</si>
  <si>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</si>
  <si>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</si>
  <si>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</si>
  <si>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</si>
  <si>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</si>
  <si>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</si>
  <si>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</si>
  <si>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</si>
  <si>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</si>
  <si>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</si>
  <si>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</si>
  <si>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</si>
  <si>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</si>
  <si>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</si>
  <si>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</si>
  <si>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</si>
  <si>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</si>
  <si>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</si>
  <si>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</si>
  <si>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</si>
  <si>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</si>
  <si>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</si>
  <si>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</si>
  <si>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</si>
  <si>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</si>
  <si>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</si>
  <si>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</si>
  <si>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</si>
  <si>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</si>
  <si>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</si>
  <si>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</si>
  <si>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</si>
  <si>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</si>
  <si>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</si>
  <si>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</si>
  <si>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</si>
  <si>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</si>
  <si>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</si>
  <si>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</si>
  <si>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</si>
  <si>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</si>
  <si>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</si>
  <si>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</si>
  <si>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</si>
  <si>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</si>
  <si>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</si>
  <si>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</si>
  <si>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</si>
  <si>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</si>
  <si>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</si>
  <si>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</si>
  <si>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</si>
  <si>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</si>
  <si>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</si>
  <si>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</si>
  <si>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</si>
  <si>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</si>
  <si>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</si>
  <si>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</si>
  <si>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</si>
  <si>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</si>
  <si>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</si>
  <si>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</si>
  <si>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</si>
  <si>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</si>
  <si>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</si>
  <si>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</si>
  <si>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</si>
  <si>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</si>
  <si>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</si>
  <si>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</si>
  <si>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</si>
  <si>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</si>
  <si>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</si>
  <si>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</si>
  <si>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</si>
  <si>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</si>
  <si>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</si>
  <si>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</si>
  <si>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</si>
  <si>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</si>
  <si>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</si>
  <si>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</si>
  <si>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</si>
  <si>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</si>
  <si>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</si>
  <si>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</si>
  <si>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</si>
  <si>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</si>
  <si>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</si>
  <si>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</si>
  <si>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</si>
  <si>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</si>
  <si>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</si>
  <si>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</si>
  <si>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</si>
  <si>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</si>
  <si>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</si>
  <si>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</si>
  <si>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</si>
  <si>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</si>
  <si>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</si>
  <si>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</si>
  <si>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</si>
  <si>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</si>
  <si>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</si>
  <si>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</si>
  <si>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</si>
  <si>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</si>
  <si>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</si>
  <si>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</si>
  <si>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Nov</t>
  </si>
  <si>
    <t>Dic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</si>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</sst>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466726</xdr:colOff>
      <xdr:row>0</xdr:row>
      <xdr:rowOff>76199</xdr:rowOff>
    </xdr:from>
    <xdr:to>
      <xdr:col>15</xdr:col>
      <xdr:colOff>609601</xdr:colOff>
      <xdr:row>5</xdr:row>
      <xdr:rowOff>66674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620876" y="266699"/>
          <a:ext cx="1771650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485776</xdr:colOff>
      <xdr:row>0</xdr:row>
      <xdr:rowOff>152400</xdr:rowOff>
    </xdr:from>
    <xdr:to>
      <xdr:col>15</xdr:col>
      <xdr:colOff>622672</xdr:colOff>
      <xdr:row>5</xdr:row>
      <xdr:rowOff>76200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6" y="342900"/>
          <a:ext cx="1765671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6" workbookViewId="0">
      <selection activeCell="E35" sqref="E3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2023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107485290</v>
      </c>
      <c r="F18" s="8"/>
    </row>
    <row r="19" spans="3:6" x14ac:dyDescent="0.25">
      <c r="C19" s="5" t="s">
        <v>8</v>
      </c>
      <c r="D19" s="6">
        <v>22382750</v>
      </c>
      <c r="E19" s="6">
        <v>24482750</v>
      </c>
      <c r="F19" s="8"/>
    </row>
    <row r="20" spans="3:6" x14ac:dyDescent="0.25">
      <c r="C20" s="5" t="s">
        <v>9</v>
      </c>
      <c r="D20" s="6">
        <v>700000</v>
      </c>
      <c r="E20" s="6">
        <v>700000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2770000</v>
      </c>
      <c r="F22" s="8"/>
    </row>
    <row r="23" spans="3:6" x14ac:dyDescent="0.25">
      <c r="C23" s="5" t="s">
        <v>12</v>
      </c>
      <c r="D23" s="6">
        <v>20595526</v>
      </c>
      <c r="E23" s="6">
        <v>21595526</v>
      </c>
    </row>
    <row r="24" spans="3:6" x14ac:dyDescent="0.25">
      <c r="C24" s="5" t="s">
        <v>13</v>
      </c>
      <c r="D24" s="6">
        <v>13398400</v>
      </c>
      <c r="E24" s="6">
        <v>13398400</v>
      </c>
    </row>
    <row r="25" spans="3:6" x14ac:dyDescent="0.25">
      <c r="C25" s="5" t="s">
        <v>14</v>
      </c>
      <c r="D25" s="6">
        <v>2156200</v>
      </c>
      <c r="E25" s="6">
        <v>4656200</v>
      </c>
    </row>
    <row r="26" spans="3:6" x14ac:dyDescent="0.25">
      <c r="C26" s="5" t="s">
        <v>15</v>
      </c>
      <c r="D26" s="6">
        <v>25715580</v>
      </c>
      <c r="E26" s="6">
        <v>32902414</v>
      </c>
    </row>
    <row r="27" spans="3:6" x14ac:dyDescent="0.25">
      <c r="C27" s="5" t="s">
        <v>16</v>
      </c>
      <c r="D27" s="6">
        <v>2780000</v>
      </c>
      <c r="E27" s="6">
        <v>2780000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15793324</v>
      </c>
    </row>
    <row r="29" spans="3:6" x14ac:dyDescent="0.25">
      <c r="C29" s="5" t="s">
        <v>18</v>
      </c>
      <c r="D29" s="6">
        <v>5385000</v>
      </c>
      <c r="E29" s="6">
        <v>903300</v>
      </c>
    </row>
    <row r="30" spans="3:6" x14ac:dyDescent="0.25">
      <c r="C30" s="5" t="s">
        <v>19</v>
      </c>
      <c r="D30" s="6">
        <v>308000</v>
      </c>
      <c r="E30" s="6">
        <v>308000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385000</v>
      </c>
    </row>
    <row r="34" spans="3:5" x14ac:dyDescent="0.25">
      <c r="C34" s="5" t="s">
        <v>23</v>
      </c>
      <c r="D34" s="6">
        <v>120000</v>
      </c>
      <c r="E34" s="6">
        <v>120000</v>
      </c>
    </row>
    <row r="35" spans="3:5" x14ac:dyDescent="0.25">
      <c r="C35" s="5" t="s">
        <v>24</v>
      </c>
      <c r="D35" s="6">
        <v>7350000</v>
      </c>
      <c r="E35" s="6">
        <v>10350000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3002024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4845000</v>
      </c>
    </row>
    <row r="55" spans="3:5" x14ac:dyDescent="0.25">
      <c r="C55" s="5" t="s">
        <v>44</v>
      </c>
      <c r="D55" s="6">
        <v>1965000</v>
      </c>
      <c r="E55" s="6">
        <v>1965000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2650000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92"/>
  <sheetViews>
    <sheetView showGridLines="0" tabSelected="1" topLeftCell="A70" workbookViewId="0">
      <selection activeCell="F19" sqref="F19"/>
    </sheetView>
  </sheetViews>
  <sheetFormatPr defaultColWidth="11.42578125" defaultRowHeight="15" x14ac:dyDescent="0.25"/>
  <cols>
    <col min="1" max="1" width="54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8.5703125" customWidth="1"/>
    <col min="11" max="11" width="9.5703125" customWidth="1"/>
    <col min="12" max="12" width="8" customWidth="1"/>
    <col min="13" max="13" width="8.85546875" customWidth="1"/>
    <col min="14" max="14" width="7.5703125" customWidth="1"/>
    <col min="15" max="15" width="8" customWidth="1"/>
    <col min="16" max="16" width="15.5703125" customWidth="1"/>
  </cols>
  <sheetData>
    <row r="2" spans="1:17" ht="28.5" customHeight="1" x14ac:dyDescent="0.25">
      <c r="A2" s="52" t="s">
        <v>98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7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7" ht="15.75" x14ac:dyDescent="0.25">
      <c r="A4" s="46">
        <v>2023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7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7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3.75" customHeight="1" x14ac:dyDescent="0.25"/>
    <row r="8" spans="1:17" ht="25.5" customHeight="1" x14ac:dyDescent="0.25">
      <c r="A8" s="43" t="s">
        <v>66</v>
      </c>
      <c r="B8" s="44" t="s">
        <v>94</v>
      </c>
      <c r="C8" s="44" t="s">
        <v>93</v>
      </c>
      <c r="D8" s="49" t="s">
        <v>91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</row>
    <row r="9" spans="1:17" x14ac:dyDescent="0.25">
      <c r="A9" s="43"/>
      <c r="B9" s="45"/>
      <c r="C9" s="45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115</v>
      </c>
      <c r="M9" s="15" t="s">
        <v>88</v>
      </c>
      <c r="N9" s="15" t="s">
        <v>113</v>
      </c>
      <c r="O9" s="16" t="s">
        <v>114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201090287</v>
      </c>
      <c r="C11" s="25">
        <f>C12+C13+C16</f>
        <v>207066153</v>
      </c>
      <c r="D11" s="25">
        <f t="shared" ref="D11:O11" si="0">D12+D13+D16</f>
        <v>14650701.149999999</v>
      </c>
      <c r="E11" s="25">
        <f t="shared" si="0"/>
        <v>14449534.359999999</v>
      </c>
      <c r="F11" s="25">
        <f t="shared" si="0"/>
        <v>14278573.42</v>
      </c>
      <c r="G11" s="25">
        <f t="shared" si="0"/>
        <v>25352064.809999999</v>
      </c>
      <c r="H11" s="25">
        <f t="shared" si="0"/>
        <v>14652646.32</v>
      </c>
      <c r="I11" s="25">
        <f>I12+I13+I16</f>
        <v>14760392.779999999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>SUM(D11:O11)</f>
        <v>98143912.840000004</v>
      </c>
    </row>
    <row r="12" spans="1:17" x14ac:dyDescent="0.25">
      <c r="A12" s="5" t="s">
        <v>2</v>
      </c>
      <c r="B12" s="24">
        <v>162971440</v>
      </c>
      <c r="C12" s="24">
        <v>169529877</v>
      </c>
      <c r="D12" s="24">
        <f>11437160.16+85000+547515+524511.54</f>
        <v>12594186.699999999</v>
      </c>
      <c r="E12" s="24">
        <f>11612230.09+188000+457600+104082.83</f>
        <v>12361912.92</v>
      </c>
      <c r="F12" s="24">
        <f>11595163.42+151500+68500+379845.41</f>
        <v>12195008.83</v>
      </c>
      <c r="G12" s="24">
        <v>23219626.129999999</v>
      </c>
      <c r="H12" s="24">
        <v>12450963.42</v>
      </c>
      <c r="I12" s="24">
        <f>12093363.42+151500+255000+89755.43</f>
        <v>12589618.85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85411316.849999994</v>
      </c>
    </row>
    <row r="13" spans="1:17" x14ac:dyDescent="0.25">
      <c r="A13" s="5" t="s">
        <v>3</v>
      </c>
      <c r="B13" s="24">
        <v>16002000</v>
      </c>
      <c r="C13" s="24">
        <v>14773547</v>
      </c>
      <c r="D13" s="24">
        <v>333500</v>
      </c>
      <c r="E13" s="24">
        <v>326500</v>
      </c>
      <c r="F13" s="24">
        <v>333500</v>
      </c>
      <c r="G13" s="24">
        <v>333500</v>
      </c>
      <c r="H13" s="24">
        <v>333500</v>
      </c>
      <c r="I13" s="24">
        <v>333500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1994000</v>
      </c>
    </row>
    <row r="14" spans="1:17" x14ac:dyDescent="0.25">
      <c r="A14" s="5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17"/>
    </row>
    <row r="15" spans="1:17" x14ac:dyDescent="0.25">
      <c r="A15" s="5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x14ac:dyDescent="0.25">
      <c r="A16" s="5" t="s">
        <v>6</v>
      </c>
      <c r="B16" s="24">
        <v>22116847</v>
      </c>
      <c r="C16" s="24">
        <v>22762729</v>
      </c>
      <c r="D16" s="24">
        <f>423326.8+426914.65+52985.16+380548.92+391158.71+48080.21</f>
        <v>1723014.45</v>
      </c>
      <c r="E16" s="24">
        <f>820940.99+837816.32+102364.13</f>
        <v>1761121.44</v>
      </c>
      <c r="F16" s="24">
        <f>814661.6+834013.09+101389.9</f>
        <v>1750064.5899999999</v>
      </c>
      <c r="G16" s="24">
        <v>1798938.68</v>
      </c>
      <c r="H16" s="24">
        <v>1868182.9</v>
      </c>
      <c r="I16" s="24">
        <f>860014.59+869385.29+107874.05</f>
        <v>1837273.93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ref="P16:P26" si="1">SUM(D16:O16)</f>
        <v>10738595.989999998</v>
      </c>
    </row>
    <row r="17" spans="1:16" x14ac:dyDescent="0.25">
      <c r="A17" s="3" t="s">
        <v>7</v>
      </c>
      <c r="B17" s="25">
        <f>B18+B19+B20+B21+B22+B23+B24+B25+B26</f>
        <v>94648456</v>
      </c>
      <c r="C17" s="25">
        <f>C18+C19+C20+C21+C22+C23+C24+C25+C26</f>
        <v>107485290</v>
      </c>
      <c r="D17" s="25">
        <f t="shared" ref="D17:N17" si="2">D18+D19+D20+D21+D22+D23+D24+D25</f>
        <v>3346878.98</v>
      </c>
      <c r="E17" s="25">
        <f>E18+E19+E20+E21+E22+E23+E24+E25+E26</f>
        <v>3399937.1299999994</v>
      </c>
      <c r="F17" s="25">
        <f t="shared" si="2"/>
        <v>3778704.9499999997</v>
      </c>
      <c r="G17" s="25">
        <f t="shared" si="2"/>
        <v>6447053.0999999996</v>
      </c>
      <c r="H17" s="25">
        <f>H18+H19+H20+H21+H22+H23+H24+H25+H26</f>
        <v>6265516.1600000001</v>
      </c>
      <c r="I17" s="25">
        <f>I18+I19+I20+I21+I22+I23+I24+I25+I26</f>
        <v>5281734.8600000003</v>
      </c>
      <c r="J17" s="25">
        <f>J18+J19+J20+J21+J22+J23+J24+J25+J26</f>
        <v>0</v>
      </c>
      <c r="K17" s="25">
        <f>K18+K19+K20+K21+K22+K23+K24+K25+K26</f>
        <v>0</v>
      </c>
      <c r="L17" s="25">
        <f t="shared" si="2"/>
        <v>0</v>
      </c>
      <c r="M17" s="25">
        <f t="shared" si="2"/>
        <v>0</v>
      </c>
      <c r="N17" s="25">
        <f t="shared" si="2"/>
        <v>0</v>
      </c>
      <c r="O17" s="25">
        <f>O18+O19+O20+O21+O22+O23+O24+O25+O26</f>
        <v>0</v>
      </c>
      <c r="P17" s="25">
        <f t="shared" si="1"/>
        <v>28519825.179999996</v>
      </c>
    </row>
    <row r="18" spans="1:16" x14ac:dyDescent="0.25">
      <c r="A18" s="5" t="s">
        <v>8</v>
      </c>
      <c r="B18" s="24">
        <v>22382750</v>
      </c>
      <c r="C18" s="24">
        <v>24482750</v>
      </c>
      <c r="D18" s="24">
        <f>595154.24+277731.45+850178.77+597571.88</f>
        <v>2320636.34</v>
      </c>
      <c r="E18" s="24">
        <f>454347.01+242816.71+759296.66+680353.58</f>
        <v>2136813.96</v>
      </c>
      <c r="F18" s="24">
        <f>516422.87+245320.83+980623.85+559347.81</f>
        <v>2301715.36</v>
      </c>
      <c r="G18" s="24">
        <v>2103200.3199999998</v>
      </c>
      <c r="H18" s="24">
        <f>478675.46+235306.88+882139.77+575279.5</f>
        <v>2171401.6100000003</v>
      </c>
      <c r="I18" s="24">
        <f>452743.95+233843.57+892567.9+620321.14</f>
        <v>2199476.56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13233244.15</v>
      </c>
    </row>
    <row r="19" spans="1:16" x14ac:dyDescent="0.25">
      <c r="A19" s="5" t="s">
        <v>9</v>
      </c>
      <c r="B19" s="24">
        <v>700000</v>
      </c>
      <c r="C19" s="24">
        <v>700000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x14ac:dyDescent="0.25">
      <c r="A20" s="5" t="s">
        <v>10</v>
      </c>
      <c r="B20" s="24">
        <v>4200000</v>
      </c>
      <c r="C20" s="24">
        <v>4200000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11</v>
      </c>
      <c r="B21" s="24">
        <v>2720000</v>
      </c>
      <c r="C21" s="24">
        <v>2770000</v>
      </c>
      <c r="D21" s="24">
        <v>0</v>
      </c>
      <c r="E21" s="24">
        <v>0</v>
      </c>
      <c r="F21" s="24">
        <v>0</v>
      </c>
      <c r="G21" s="24">
        <v>0</v>
      </c>
      <c r="H21" s="24">
        <v>50000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50000</v>
      </c>
    </row>
    <row r="22" spans="1:16" x14ac:dyDescent="0.25">
      <c r="A22" s="5" t="s">
        <v>12</v>
      </c>
      <c r="B22" s="24">
        <v>20595526</v>
      </c>
      <c r="C22" s="24">
        <v>21595526</v>
      </c>
      <c r="D22" s="24">
        <v>0</v>
      </c>
      <c r="E22" s="24">
        <v>323839.96999999997</v>
      </c>
      <c r="F22" s="24">
        <f>96190.65+55664.4</f>
        <v>151855.04999999999</v>
      </c>
      <c r="G22" s="24">
        <v>3163979.22</v>
      </c>
      <c r="H22" s="24">
        <f>1547525.65+97350+77408</f>
        <v>1722283.65</v>
      </c>
      <c r="I22" s="24">
        <f>1116376.22+97350</f>
        <v>1213726.22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6575684.1100000003</v>
      </c>
    </row>
    <row r="23" spans="1:16" x14ac:dyDescent="0.25">
      <c r="A23" s="5" t="s">
        <v>13</v>
      </c>
      <c r="B23" s="24">
        <v>13398400</v>
      </c>
      <c r="C23" s="24">
        <v>13398400</v>
      </c>
      <c r="D23" s="24">
        <v>1026242.64</v>
      </c>
      <c r="E23" s="24">
        <v>698548.14</v>
      </c>
      <c r="F23" s="24">
        <v>1325134.54</v>
      </c>
      <c r="G23" s="24">
        <v>1179873.56</v>
      </c>
      <c r="H23" s="24">
        <v>1319951.22</v>
      </c>
      <c r="I23" s="24">
        <f>266199.7+1059627.72</f>
        <v>1325827.42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6875577.5200000005</v>
      </c>
    </row>
    <row r="24" spans="1:16" ht="30" x14ac:dyDescent="0.25">
      <c r="A24" s="29" t="s">
        <v>14</v>
      </c>
      <c r="B24" s="24">
        <v>2156200</v>
      </c>
      <c r="C24" s="24">
        <v>4656200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0</v>
      </c>
    </row>
    <row r="25" spans="1:16" ht="30" x14ac:dyDescent="0.25">
      <c r="A25" s="29" t="s">
        <v>15</v>
      </c>
      <c r="B25" s="24">
        <v>25715580</v>
      </c>
      <c r="C25" s="24">
        <v>32902414</v>
      </c>
      <c r="D25" s="24">
        <v>0</v>
      </c>
      <c r="E25" s="24">
        <v>131643.53</v>
      </c>
      <c r="F25" s="24">
        <v>0</v>
      </c>
      <c r="G25" s="24">
        <v>0</v>
      </c>
      <c r="H25" s="24">
        <v>696200</v>
      </c>
      <c r="I25" s="24">
        <v>206100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1033943.53</v>
      </c>
    </row>
    <row r="26" spans="1:16" x14ac:dyDescent="0.25">
      <c r="A26" s="29" t="s">
        <v>16</v>
      </c>
      <c r="B26" s="24">
        <v>2780000</v>
      </c>
      <c r="C26" s="24">
        <v>2780000</v>
      </c>
      <c r="D26" s="24">
        <v>0</v>
      </c>
      <c r="E26" s="24">
        <v>109091.53</v>
      </c>
      <c r="F26" s="24">
        <v>0</v>
      </c>
      <c r="G26" s="24">
        <v>0</v>
      </c>
      <c r="H26" s="24">
        <v>305679.68</v>
      </c>
      <c r="I26" s="24">
        <v>336604.66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751375.86999999988</v>
      </c>
    </row>
    <row r="27" spans="1:16" x14ac:dyDescent="0.25">
      <c r="A27" s="3" t="s">
        <v>17</v>
      </c>
      <c r="B27" s="25">
        <f>B28+B29+B30+B31+B32+B33+B34+B36</f>
        <v>17410024</v>
      </c>
      <c r="C27" s="25">
        <f>C28+C29+C30+C31+C32+C33+C34+C36</f>
        <v>15793324</v>
      </c>
      <c r="D27" s="25">
        <f t="shared" ref="D27:P27" si="3">D28+D29+D30+D31+D32+D33+D34+D36</f>
        <v>716147</v>
      </c>
      <c r="E27" s="25">
        <f t="shared" si="3"/>
        <v>0</v>
      </c>
      <c r="F27" s="25">
        <f>F28+F29+F30+F31+F32+F33+F34+F36</f>
        <v>1482603.54</v>
      </c>
      <c r="G27" s="25">
        <f t="shared" si="3"/>
        <v>0</v>
      </c>
      <c r="H27" s="25">
        <f>H28+H29+H30+H31+H32+H33+H34+H36</f>
        <v>896335.05</v>
      </c>
      <c r="I27" s="25">
        <f>I28+I29+I30+I31+I32+I33+I34+I36</f>
        <v>448073.74</v>
      </c>
      <c r="J27" s="25">
        <f t="shared" si="3"/>
        <v>0</v>
      </c>
      <c r="K27" s="25">
        <f t="shared" si="3"/>
        <v>0</v>
      </c>
      <c r="L27" s="25">
        <f t="shared" si="3"/>
        <v>0</v>
      </c>
      <c r="M27" s="25">
        <f t="shared" si="3"/>
        <v>0</v>
      </c>
      <c r="N27" s="25">
        <f t="shared" si="3"/>
        <v>0</v>
      </c>
      <c r="O27" s="25">
        <f t="shared" si="3"/>
        <v>0</v>
      </c>
      <c r="P27" s="25">
        <f t="shared" si="3"/>
        <v>3543159.33</v>
      </c>
    </row>
    <row r="28" spans="1:16" x14ac:dyDescent="0.25">
      <c r="A28" s="5" t="s">
        <v>18</v>
      </c>
      <c r="B28" s="24">
        <v>5385000</v>
      </c>
      <c r="C28" s="24">
        <v>903300</v>
      </c>
      <c r="D28" s="24">
        <v>0</v>
      </c>
      <c r="E28" s="24">
        <v>0</v>
      </c>
      <c r="F28" s="24">
        <v>6580</v>
      </c>
      <c r="G28" s="24">
        <v>0</v>
      </c>
      <c r="H28" s="24">
        <f>120076.78+12242.5</f>
        <v>132319.28</v>
      </c>
      <c r="I28" s="24">
        <v>185709.9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ref="P28:P35" si="4">SUM(D28:O28)</f>
        <v>324609.18</v>
      </c>
    </row>
    <row r="29" spans="1:16" x14ac:dyDescent="0.25">
      <c r="A29" s="5" t="s">
        <v>19</v>
      </c>
      <c r="B29" s="24">
        <v>308000</v>
      </c>
      <c r="C29" s="24">
        <v>308000</v>
      </c>
      <c r="D29" s="24">
        <v>0</v>
      </c>
      <c r="E29" s="24">
        <v>0</v>
      </c>
      <c r="F29" s="24">
        <v>0</v>
      </c>
      <c r="G29" s="24">
        <v>0</v>
      </c>
      <c r="H29" s="24">
        <v>4099.9799999999996</v>
      </c>
      <c r="I29" s="24">
        <v>103604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4"/>
        <v>107703.98</v>
      </c>
    </row>
    <row r="30" spans="1:16" x14ac:dyDescent="0.25">
      <c r="A30" s="5" t="s">
        <v>20</v>
      </c>
      <c r="B30" s="24">
        <v>675000</v>
      </c>
      <c r="C30" s="24">
        <v>675000</v>
      </c>
      <c r="D30" s="24">
        <v>0</v>
      </c>
      <c r="E30" s="24">
        <v>0</v>
      </c>
      <c r="F30" s="24">
        <v>0</v>
      </c>
      <c r="G30" s="24">
        <v>0</v>
      </c>
      <c r="H30" s="24">
        <f>5249.82+73899.86+33420.5</f>
        <v>112570.18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112570.18</v>
      </c>
    </row>
    <row r="31" spans="1:16" x14ac:dyDescent="0.25">
      <c r="A31" s="5" t="s">
        <v>21</v>
      </c>
      <c r="B31" s="24">
        <v>50000</v>
      </c>
      <c r="C31" s="24">
        <v>50000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0</v>
      </c>
    </row>
    <row r="32" spans="1:16" x14ac:dyDescent="0.25">
      <c r="A32" s="5" t="s">
        <v>22</v>
      </c>
      <c r="B32" s="24">
        <v>385000</v>
      </c>
      <c r="C32" s="24">
        <v>385000</v>
      </c>
      <c r="D32" s="24">
        <v>0</v>
      </c>
      <c r="E32" s="24">
        <v>0</v>
      </c>
      <c r="F32" s="24">
        <v>0</v>
      </c>
      <c r="G32" s="24">
        <v>0</v>
      </c>
      <c r="H32" s="24">
        <v>34135.040000000001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34135.040000000001</v>
      </c>
    </row>
    <row r="33" spans="1:16" ht="30" x14ac:dyDescent="0.25">
      <c r="A33" s="29" t="s">
        <v>23</v>
      </c>
      <c r="B33" s="24">
        <v>120000</v>
      </c>
      <c r="C33" s="24">
        <v>120000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4"/>
        <v>0</v>
      </c>
    </row>
    <row r="34" spans="1:16" ht="30" x14ac:dyDescent="0.25">
      <c r="A34" s="29" t="s">
        <v>24</v>
      </c>
      <c r="B34" s="24">
        <v>7350000</v>
      </c>
      <c r="C34" s="24">
        <v>10350000</v>
      </c>
      <c r="D34" s="24">
        <v>716147</v>
      </c>
      <c r="E34" s="24">
        <v>0</v>
      </c>
      <c r="F34" s="24">
        <v>1421500</v>
      </c>
      <c r="G34" s="24">
        <v>0</v>
      </c>
      <c r="H34" s="24">
        <v>400000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4"/>
        <v>2537647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4"/>
        <v>0</v>
      </c>
    </row>
    <row r="36" spans="1:16" x14ac:dyDescent="0.25">
      <c r="A36" s="5" t="s">
        <v>26</v>
      </c>
      <c r="B36" s="24">
        <v>3137024</v>
      </c>
      <c r="C36" s="24">
        <v>3002024</v>
      </c>
      <c r="D36" s="24">
        <v>0</v>
      </c>
      <c r="E36" s="24">
        <v>0</v>
      </c>
      <c r="F36" s="24">
        <v>54523.54</v>
      </c>
      <c r="G36" s="24">
        <v>0</v>
      </c>
      <c r="H36" s="24">
        <f>48132.55+45174.73+59251.29+20650+40002</f>
        <v>213210.57</v>
      </c>
      <c r="I36" s="24">
        <v>158759.84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426493.94999999995</v>
      </c>
    </row>
    <row r="37" spans="1:16" x14ac:dyDescent="0.25">
      <c r="A37" s="3" t="s">
        <v>27</v>
      </c>
      <c r="B37" s="25">
        <f>B38</f>
        <v>0</v>
      </c>
      <c r="C37" s="25">
        <f>C38</f>
        <v>24000</v>
      </c>
      <c r="D37" s="25">
        <f t="shared" ref="D37:P37" si="5">D38</f>
        <v>0</v>
      </c>
      <c r="E37" s="25">
        <f t="shared" si="5"/>
        <v>0</v>
      </c>
      <c r="F37" s="25">
        <f t="shared" si="5"/>
        <v>24000</v>
      </c>
      <c r="G37" s="25">
        <f t="shared" si="5"/>
        <v>0</v>
      </c>
      <c r="H37" s="25">
        <f t="shared" si="5"/>
        <v>0</v>
      </c>
      <c r="I37" s="25">
        <f t="shared" si="5"/>
        <v>0</v>
      </c>
      <c r="J37" s="25">
        <f t="shared" si="5"/>
        <v>0</v>
      </c>
      <c r="K37" s="25">
        <f t="shared" si="5"/>
        <v>0</v>
      </c>
      <c r="L37" s="25">
        <f t="shared" si="5"/>
        <v>0</v>
      </c>
      <c r="M37" s="25">
        <f t="shared" si="5"/>
        <v>0</v>
      </c>
      <c r="N37" s="25">
        <f t="shared" si="5"/>
        <v>0</v>
      </c>
      <c r="O37" s="25">
        <f t="shared" si="5"/>
        <v>0</v>
      </c>
      <c r="P37" s="25">
        <f t="shared" si="5"/>
        <v>24000</v>
      </c>
    </row>
    <row r="38" spans="1:16" ht="30" x14ac:dyDescent="0.25">
      <c r="A38" s="29" t="s">
        <v>28</v>
      </c>
      <c r="B38" s="24">
        <v>0</v>
      </c>
      <c r="C38" s="24">
        <v>24000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ht="30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29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30" x14ac:dyDescent="0.25">
      <c r="A44" s="29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29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ht="30" x14ac:dyDescent="0.25">
      <c r="A47" s="29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ht="30" x14ac:dyDescent="0.25">
      <c r="A52" s="29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8" t="s">
        <v>43</v>
      </c>
      <c r="B53" s="25">
        <f>B54+B57+B58</f>
        <v>2065000</v>
      </c>
      <c r="C53" s="25">
        <f>C54+C57+C58+C55+C61</f>
        <v>4845000</v>
      </c>
      <c r="D53" s="25">
        <f>D54+D57+D58</f>
        <v>0</v>
      </c>
      <c r="E53" s="25">
        <f>E54+E57+E58</f>
        <v>0</v>
      </c>
      <c r="F53" s="25">
        <f>F54+F57+F58</f>
        <v>0</v>
      </c>
      <c r="G53" s="25">
        <f>G54+G57+G58</f>
        <v>0</v>
      </c>
      <c r="H53" s="25">
        <f>H54+H57+H58+H55</f>
        <v>100772</v>
      </c>
      <c r="I53" s="25">
        <f t="shared" ref="I53:N53" si="6">I54+I57+I58</f>
        <v>0</v>
      </c>
      <c r="J53" s="25">
        <f t="shared" si="6"/>
        <v>0</v>
      </c>
      <c r="K53" s="25">
        <f t="shared" si="6"/>
        <v>0</v>
      </c>
      <c r="L53" s="25">
        <f t="shared" si="6"/>
        <v>0</v>
      </c>
      <c r="M53" s="25">
        <f t="shared" si="6"/>
        <v>0</v>
      </c>
      <c r="N53" s="25">
        <f t="shared" si="6"/>
        <v>0</v>
      </c>
      <c r="O53" s="25">
        <f>O54+O57+O58+O55</f>
        <v>0</v>
      </c>
      <c r="P53" s="25">
        <f>SUM(D53:O53)</f>
        <v>100772</v>
      </c>
    </row>
    <row r="54" spans="1:16" x14ac:dyDescent="0.25">
      <c r="A54" s="29" t="s">
        <v>44</v>
      </c>
      <c r="B54" s="24">
        <v>1965000</v>
      </c>
      <c r="C54" s="24">
        <v>1965000</v>
      </c>
      <c r="D54" s="24">
        <v>0</v>
      </c>
      <c r="E54" s="24">
        <v>0</v>
      </c>
      <c r="F54" s="24">
        <v>0</v>
      </c>
      <c r="G54" s="24">
        <v>0</v>
      </c>
      <c r="H54" s="24">
        <v>100772</v>
      </c>
      <c r="I54" s="24">
        <v>0</v>
      </c>
      <c r="J54" s="24">
        <v>0</v>
      </c>
      <c r="K54" s="24">
        <v>0</v>
      </c>
      <c r="L54" s="24"/>
      <c r="M54" s="24"/>
      <c r="N54" s="24"/>
      <c r="O54" s="24"/>
      <c r="P54" s="24">
        <f>SUM(D54:O54)</f>
        <v>100772</v>
      </c>
    </row>
    <row r="55" spans="1:16" ht="30" x14ac:dyDescent="0.25">
      <c r="A55" s="29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ht="30" x14ac:dyDescent="0.25">
      <c r="A56" s="29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8" si="7">SUM(D56:O56)</f>
        <v>0</v>
      </c>
    </row>
    <row r="57" spans="1:16" ht="30" x14ac:dyDescent="0.25">
      <c r="A57" s="29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7"/>
        <v>0</v>
      </c>
    </row>
    <row r="58" spans="1:16" x14ac:dyDescent="0.25">
      <c r="A58" s="29" t="s">
        <v>48</v>
      </c>
      <c r="B58" s="24">
        <v>100000</v>
      </c>
      <c r="C58" s="24">
        <v>2650000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/>
      <c r="P58" s="24">
        <f t="shared" si="7"/>
        <v>0</v>
      </c>
    </row>
    <row r="59" spans="1:16" x14ac:dyDescent="0.25">
      <c r="A59" s="29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51</v>
      </c>
      <c r="B61" s="24">
        <v>0</v>
      </c>
      <c r="C61" s="24">
        <v>230000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ht="30" x14ac:dyDescent="0.25">
      <c r="A62" s="29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29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29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29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39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5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ht="30" x14ac:dyDescent="0.25">
      <c r="A70" s="29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5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30" x14ac:dyDescent="0.25">
      <c r="A74" s="29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5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5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ht="21.75" customHeight="1" x14ac:dyDescent="0.25">
      <c r="A84" s="9" t="s">
        <v>65</v>
      </c>
      <c r="B84" s="28">
        <f>B53+B37+B27+B17+B11</f>
        <v>315213767</v>
      </c>
      <c r="C84" s="28">
        <f>C53+C37+C27+C17+C11</f>
        <v>335213767</v>
      </c>
      <c r="D84" s="28">
        <f t="shared" ref="D84:P84" si="8">D53+D37+D27+D17+D11</f>
        <v>18713727.129999999</v>
      </c>
      <c r="E84" s="28">
        <f t="shared" si="8"/>
        <v>17849471.489999998</v>
      </c>
      <c r="F84" s="28">
        <f>F53+F37+F27+F17+F11</f>
        <v>19563881.91</v>
      </c>
      <c r="G84" s="28">
        <f t="shared" si="8"/>
        <v>31799117.909999996</v>
      </c>
      <c r="H84" s="28">
        <f t="shared" si="8"/>
        <v>21915269.530000001</v>
      </c>
      <c r="I84" s="28">
        <f>I53+I37+I27+I17+I11</f>
        <v>20490201.379999999</v>
      </c>
      <c r="J84" s="28">
        <f t="shared" si="8"/>
        <v>0</v>
      </c>
      <c r="K84" s="28">
        <f t="shared" si="8"/>
        <v>0</v>
      </c>
      <c r="L84" s="28">
        <f t="shared" si="8"/>
        <v>0</v>
      </c>
      <c r="M84" s="28">
        <f t="shared" si="8"/>
        <v>0</v>
      </c>
      <c r="N84" s="28">
        <f t="shared" si="8"/>
        <v>0</v>
      </c>
      <c r="O84" s="28">
        <f t="shared" si="8"/>
        <v>0</v>
      </c>
      <c r="P84" s="28">
        <f t="shared" si="8"/>
        <v>130331669.34999999</v>
      </c>
    </row>
    <row r="85" spans="1:16" ht="13.5" customHeight="1" x14ac:dyDescent="0.3">
      <c r="A85" s="31"/>
      <c r="B85" s="30"/>
      <c r="C85" s="30"/>
      <c r="D85" s="30"/>
      <c r="E85" s="31"/>
      <c r="F85" s="32"/>
      <c r="H85" s="33"/>
      <c r="I85" s="30"/>
    </row>
    <row r="86" spans="1:16" ht="25.5" customHeight="1" x14ac:dyDescent="0.25"/>
    <row r="87" spans="1:16" ht="18.75" x14ac:dyDescent="0.3">
      <c r="A87" s="31"/>
      <c r="B87" s="31" t="s">
        <v>102</v>
      </c>
      <c r="C87" s="30"/>
      <c r="D87" s="30"/>
      <c r="E87" s="30"/>
      <c r="F87" s="31" t="s">
        <v>103</v>
      </c>
      <c r="H87" s="32"/>
      <c r="J87" s="33"/>
      <c r="K87" s="30"/>
    </row>
    <row r="88" spans="1:16" ht="27" customHeight="1" x14ac:dyDescent="0.3">
      <c r="A88" s="37"/>
      <c r="B88" s="37" t="s">
        <v>104</v>
      </c>
      <c r="C88" s="31"/>
      <c r="D88" s="30"/>
      <c r="E88" s="30"/>
      <c r="F88" s="37" t="s">
        <v>104</v>
      </c>
      <c r="H88" s="37"/>
      <c r="I88" s="30"/>
      <c r="J88" s="30"/>
      <c r="K88" s="30"/>
    </row>
    <row r="89" spans="1:16" ht="18.75" x14ac:dyDescent="0.3">
      <c r="A89" s="32"/>
      <c r="B89" s="32" t="s">
        <v>105</v>
      </c>
      <c r="C89" s="32"/>
      <c r="D89" s="30"/>
      <c r="E89" s="30"/>
      <c r="F89" s="32" t="s">
        <v>106</v>
      </c>
      <c r="G89" s="48" t="s">
        <v>110</v>
      </c>
      <c r="H89" s="48"/>
      <c r="I89" s="48"/>
      <c r="J89" s="48"/>
      <c r="K89" s="30"/>
    </row>
    <row r="90" spans="1:16" ht="18.75" x14ac:dyDescent="0.3">
      <c r="A90" s="31"/>
      <c r="B90" s="31" t="s">
        <v>107</v>
      </c>
      <c r="C90" s="31"/>
      <c r="D90" s="30"/>
      <c r="E90" s="30"/>
      <c r="F90" s="31" t="s">
        <v>111</v>
      </c>
      <c r="H90" s="31"/>
      <c r="I90" s="30"/>
      <c r="J90" s="30"/>
      <c r="K90" s="30"/>
    </row>
    <row r="91" spans="1:16" ht="18.75" x14ac:dyDescent="0.3">
      <c r="D91" s="30"/>
      <c r="E91" s="30"/>
      <c r="F91" s="30"/>
      <c r="H91" s="30"/>
      <c r="I91" s="30"/>
      <c r="J91" s="30"/>
      <c r="K91" s="30"/>
    </row>
    <row r="92" spans="1:16" ht="18.75" x14ac:dyDescent="0.25">
      <c r="B92" s="32"/>
    </row>
  </sheetData>
  <mergeCells count="10">
    <mergeCell ref="G89:J89"/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" right="0" top="0.39370078740157483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61" zoomScaleNormal="100" workbookViewId="0">
      <selection activeCell="G40" sqref="G40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98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98143912.840000004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85411316.849999994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1994000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10738595.989999998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>G17+G18+G19+G20+G21+G22+G23+G24+G25</f>
        <v>5281734.8600000003</v>
      </c>
      <c r="H16" s="25">
        <f>H17+H18+H19+H20+H21+H22+H23+H24+H25</f>
        <v>0</v>
      </c>
      <c r="I16" s="25">
        <f>I17+I18+I19+I20+I21+I22+I23+I24+I25</f>
        <v>0</v>
      </c>
      <c r="J16" s="25">
        <f t="shared" ref="J16:K16" si="1">J17+J18+J19+J20+J21+J22+J23+J24</f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28519825.180000003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13233244.15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50000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6575684.1100000003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6875577.5200000005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1033943.53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751375.86999999988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3543159.33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324609.18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107703.98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112570.18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34135.040000000001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2537647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426493.94999999995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100772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100772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 t="s">
        <v>112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130331669.35000001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4" ma:contentTypeDescription="Crear nuevo documento." ma:contentTypeScope="" ma:versionID="6c7210e25e0cdb8b7e6d2176ea93518b">
  <xsd:schema xmlns:xsd="http://www.w3.org/2001/XMLSchema" xmlns:xs="http://www.w3.org/2001/XMLSchema" xmlns:p="http://schemas.microsoft.com/office/2006/metadata/properties" xmlns:ns3="d5c4e3f9-af64-4719-90be-160b640e81fa" targetNamespace="http://schemas.microsoft.com/office/2006/metadata/properties" ma:root="true" ma:fieldsID="88ff0f7ae95692c9f8e8cace442ab486" ns3:_=""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347E6C-B7D9-474D-9CA9-E8D31FC977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F45A97-DB25-4045-8005-49B1A3E0E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87B7D4-3778-46FF-AFBB-BCC5796725C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5c4e3f9-af64-4719-90be-160b640e81f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2023-07-04T14:23:29Z</cp:lastPrinted>
  <dcterms:created xsi:type="dcterms:W3CDTF">2021-07-29T18:58:50Z</dcterms:created>
  <dcterms:modified xsi:type="dcterms:W3CDTF">2023-07-04T14:27:00Z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