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58D444EE-C8B5-46FD-BA33-60964CCC75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4" i="1" l="1"/>
  <c r="N83" i="3"/>
  <c r="N37" i="3"/>
  <c r="F83" i="3"/>
  <c r="F52" i="3"/>
  <c r="F26" i="3"/>
  <c r="F16" i="3"/>
  <c r="D54" i="2"/>
  <c r="Q39" i="2" l="1"/>
  <c r="I54" i="2" l="1"/>
  <c r="I37" i="2"/>
  <c r="I31" i="2"/>
  <c r="I29" i="2"/>
  <c r="I28" i="2" s="1"/>
  <c r="I23" i="2"/>
  <c r="I19" i="2"/>
  <c r="I18" i="2" s="1"/>
  <c r="E83" i="3"/>
  <c r="E16" i="3"/>
  <c r="E22" i="3"/>
  <c r="D16" i="3"/>
  <c r="D26" i="3"/>
  <c r="D10" i="3"/>
  <c r="G28" i="2"/>
  <c r="G23" i="2"/>
  <c r="G19" i="2"/>
  <c r="G13" i="2"/>
  <c r="G17" i="2"/>
  <c r="C16" i="3"/>
  <c r="F19" i="2"/>
  <c r="F18" i="2" s="1"/>
  <c r="F13" i="2"/>
  <c r="F17" i="2"/>
  <c r="E19" i="2"/>
  <c r="E17" i="2"/>
  <c r="E13" i="2"/>
  <c r="D28" i="1"/>
  <c r="D12" i="1"/>
  <c r="M16" i="3"/>
  <c r="M26" i="3"/>
  <c r="M52" i="3"/>
  <c r="P18" i="2"/>
  <c r="L16" i="3"/>
  <c r="K26" i="3"/>
  <c r="Q36" i="2"/>
  <c r="Q59" i="2"/>
  <c r="Q58" i="2"/>
  <c r="Q57" i="2"/>
  <c r="H16" i="3" l="1"/>
  <c r="H52" i="3"/>
  <c r="H26" i="3"/>
  <c r="K18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C52" i="3"/>
  <c r="B52" i="3"/>
  <c r="B26" i="3"/>
  <c r="C18" i="2"/>
  <c r="D18" i="1" l="1"/>
  <c r="M10" i="3"/>
  <c r="P54" i="2"/>
  <c r="D38" i="2"/>
  <c r="D18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N53" i="3"/>
  <c r="J26" i="3"/>
  <c r="G26" i="3"/>
  <c r="N25" i="3"/>
  <c r="K16" i="3"/>
  <c r="J16" i="3"/>
  <c r="G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C10" i="3"/>
  <c r="B10" i="3"/>
  <c r="N11" i="3"/>
  <c r="Q56" i="2"/>
  <c r="Q55" i="2"/>
  <c r="O54" i="2"/>
  <c r="N54" i="2"/>
  <c r="M54" i="2"/>
  <c r="L54" i="2"/>
  <c r="K54" i="2"/>
  <c r="J54" i="2"/>
  <c r="Q31" i="2"/>
  <c r="Q37" i="2"/>
  <c r="Q35" i="2"/>
  <c r="Q34" i="2"/>
  <c r="Q33" i="2"/>
  <c r="Q32" i="2"/>
  <c r="Q30" i="2"/>
  <c r="Q29" i="2"/>
  <c r="Q27" i="2"/>
  <c r="Q25" i="2"/>
  <c r="Q22" i="2"/>
  <c r="Q21" i="2"/>
  <c r="Q20" i="2"/>
  <c r="L18" i="2"/>
  <c r="Q26" i="2"/>
  <c r="Q24" i="2"/>
  <c r="Q23" i="2"/>
  <c r="Q19" i="2"/>
  <c r="Q17" i="2"/>
  <c r="Q14" i="2"/>
  <c r="Q13" i="2"/>
  <c r="H54" i="2"/>
  <c r="G54" i="2"/>
  <c r="G85" i="2" s="1"/>
  <c r="F54" i="2"/>
  <c r="E54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P28" i="2"/>
  <c r="O28" i="2"/>
  <c r="N28" i="2"/>
  <c r="M28" i="2"/>
  <c r="L28" i="2"/>
  <c r="K28" i="2"/>
  <c r="J28" i="2"/>
  <c r="H28" i="2"/>
  <c r="F28" i="2"/>
  <c r="E28" i="2"/>
  <c r="O18" i="2"/>
  <c r="N18" i="2"/>
  <c r="M18" i="2"/>
  <c r="J18" i="2"/>
  <c r="H18" i="2"/>
  <c r="G18" i="2"/>
  <c r="E18" i="2"/>
  <c r="P12" i="2"/>
  <c r="O12" i="2"/>
  <c r="N12" i="2"/>
  <c r="M12" i="2"/>
  <c r="L12" i="2"/>
  <c r="K12" i="2"/>
  <c r="J12" i="2"/>
  <c r="I12" i="2"/>
  <c r="H12" i="2"/>
  <c r="G12" i="2"/>
  <c r="F12" i="2"/>
  <c r="E12" i="2"/>
  <c r="C54" i="2"/>
  <c r="C38" i="2"/>
  <c r="D28" i="2"/>
  <c r="C28" i="2"/>
  <c r="C12" i="2"/>
  <c r="D12" i="2"/>
  <c r="Q12" i="2" l="1"/>
  <c r="C83" i="3"/>
  <c r="B83" i="3"/>
  <c r="M83" i="3"/>
  <c r="G83" i="3"/>
  <c r="J83" i="3"/>
  <c r="L83" i="3"/>
  <c r="C85" i="2"/>
  <c r="Q54" i="2"/>
  <c r="D85" i="2"/>
  <c r="I83" i="3"/>
  <c r="N26" i="3"/>
  <c r="N10" i="3"/>
  <c r="N16" i="3"/>
  <c r="N52" i="3"/>
  <c r="Q28" i="2"/>
  <c r="H85" i="2"/>
  <c r="Q18" i="2"/>
  <c r="P85" i="2"/>
  <c r="J85" i="2"/>
  <c r="N85" i="2"/>
  <c r="O85" i="2"/>
  <c r="I85" i="2"/>
  <c r="M85" i="2"/>
  <c r="L85" i="2"/>
  <c r="K85" i="2"/>
  <c r="F85" i="2"/>
  <c r="E85" i="2"/>
  <c r="D54" i="1"/>
  <c r="E38" i="1"/>
  <c r="D38" i="1"/>
  <c r="E28" i="1"/>
  <c r="E18" i="1"/>
  <c r="E12" i="1"/>
  <c r="E85" i="1" l="1"/>
  <c r="D85" i="1"/>
  <c r="Q85" i="2"/>
</calcChain>
</file>

<file path=xl/sharedStrings.xml><?xml version="1.0" encoding="utf-8"?>
<sst xmlns="http://schemas.openxmlformats.org/spreadsheetml/2006/main" count="292" uniqueCount="114">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</sst>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666750</xdr:colOff>
      <xdr:row>0</xdr:row>
      <xdr:rowOff>114300</xdr:rowOff>
    </xdr:from>
    <xdr:to>
      <xdr:col>5</xdr:col>
      <xdr:colOff>330835</xdr:colOff>
      <xdr:row>5</xdr:row>
      <xdr:rowOff>167005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EB237-2C86-3E8B-AF53-AB03ECF6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2</xdr:row>
      <xdr:rowOff>152400</xdr:rowOff>
    </xdr:from>
    <xdr:to>
      <xdr:col>16</xdr:col>
      <xdr:colOff>609600</xdr:colOff>
      <xdr:row>7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7297400" y="533400"/>
          <a:ext cx="200977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14</xdr:col>
      <xdr:colOff>390525</xdr:colOff>
      <xdr:row>2</xdr:row>
      <xdr:rowOff>295275</xdr:rowOff>
    </xdr:from>
    <xdr:to>
      <xdr:col>16</xdr:col>
      <xdr:colOff>588011</xdr:colOff>
      <xdr:row>7</xdr:row>
      <xdr:rowOff>63794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56910F4-0375-A976-BF1E-298FB2B0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676275"/>
          <a:ext cx="1540511" cy="9972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781050</xdr:colOff>
      <xdr:row>0</xdr:row>
      <xdr:rowOff>0</xdr:rowOff>
    </xdr:from>
    <xdr:to>
      <xdr:col>13</xdr:col>
      <xdr:colOff>816610</xdr:colOff>
      <xdr:row>5</xdr:row>
      <xdr:rowOff>43180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451AAFC-4916-9595-E0CF-008D9713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11" workbookViewId="0">
      <selection activeCell="I14" sqref="I14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7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7" t="s">
        <v>99</v>
      </c>
      <c r="D4" s="37"/>
      <c r="E4" s="3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2023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8" t="s">
        <v>76</v>
      </c>
      <c r="D6" s="39"/>
      <c r="E6" s="3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8" t="s">
        <v>77</v>
      </c>
      <c r="D7" s="39"/>
      <c r="E7" s="3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8"/>
    </row>
    <row r="10" spans="2:16" ht="23.25" customHeight="1" x14ac:dyDescent="0.25">
      <c r="C10" s="40"/>
      <c r="D10" s="42"/>
      <c r="E10" s="4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207066153</v>
      </c>
      <c r="F12" s="8"/>
    </row>
    <row r="13" spans="2:16" x14ac:dyDescent="0.25">
      <c r="C13" s="5" t="s">
        <v>2</v>
      </c>
      <c r="D13" s="6">
        <v>162971440</v>
      </c>
      <c r="E13" s="6">
        <v>169529877</v>
      </c>
      <c r="F13" s="8"/>
    </row>
    <row r="14" spans="2:16" x14ac:dyDescent="0.25">
      <c r="C14" s="5" t="s">
        <v>3</v>
      </c>
      <c r="D14" s="6">
        <v>16002000</v>
      </c>
      <c r="E14" s="6">
        <v>14773547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22762729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107485290</v>
      </c>
      <c r="F18" s="8"/>
    </row>
    <row r="19" spans="3:6" x14ac:dyDescent="0.25">
      <c r="C19" s="5" t="s">
        <v>8</v>
      </c>
      <c r="D19" s="6">
        <v>22382750</v>
      </c>
      <c r="E19" s="6">
        <v>24482750</v>
      </c>
      <c r="F19" s="8"/>
    </row>
    <row r="20" spans="3:6" x14ac:dyDescent="0.25">
      <c r="C20" s="5" t="s">
        <v>9</v>
      </c>
      <c r="D20" s="6">
        <v>700000</v>
      </c>
      <c r="E20" s="6">
        <v>700000</v>
      </c>
      <c r="F20" s="8"/>
    </row>
    <row r="21" spans="3:6" x14ac:dyDescent="0.25">
      <c r="C21" s="5" t="s">
        <v>10</v>
      </c>
      <c r="D21" s="6">
        <v>4200000</v>
      </c>
      <c r="E21" s="6">
        <v>4200000</v>
      </c>
      <c r="F21" s="8"/>
    </row>
    <row r="22" spans="3:6" x14ac:dyDescent="0.25">
      <c r="C22" s="5" t="s">
        <v>11</v>
      </c>
      <c r="D22" s="6">
        <v>2720000</v>
      </c>
      <c r="E22" s="6">
        <v>2770000</v>
      </c>
      <c r="F22" s="8"/>
    </row>
    <row r="23" spans="3:6" x14ac:dyDescent="0.25">
      <c r="C23" s="5" t="s">
        <v>12</v>
      </c>
      <c r="D23" s="6">
        <v>20595526</v>
      </c>
      <c r="E23" s="6">
        <v>21595526</v>
      </c>
    </row>
    <row r="24" spans="3:6" x14ac:dyDescent="0.25">
      <c r="C24" s="5" t="s">
        <v>13</v>
      </c>
      <c r="D24" s="6">
        <v>13398400</v>
      </c>
      <c r="E24" s="6">
        <v>13398400</v>
      </c>
    </row>
    <row r="25" spans="3:6" x14ac:dyDescent="0.25">
      <c r="C25" s="5" t="s">
        <v>14</v>
      </c>
      <c r="D25" s="6">
        <v>2156200</v>
      </c>
      <c r="E25" s="6">
        <v>4656200</v>
      </c>
    </row>
    <row r="26" spans="3:6" x14ac:dyDescent="0.25">
      <c r="C26" s="5" t="s">
        <v>15</v>
      </c>
      <c r="D26" s="6">
        <v>25715580</v>
      </c>
      <c r="E26" s="6">
        <v>32902414</v>
      </c>
    </row>
    <row r="27" spans="3:6" x14ac:dyDescent="0.25">
      <c r="C27" s="5" t="s">
        <v>16</v>
      </c>
      <c r="D27" s="6">
        <v>2780000</v>
      </c>
      <c r="E27" s="6">
        <v>2780000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15793324</v>
      </c>
    </row>
    <row r="29" spans="3:6" x14ac:dyDescent="0.25">
      <c r="C29" s="5" t="s">
        <v>18</v>
      </c>
      <c r="D29" s="6">
        <v>5385000</v>
      </c>
      <c r="E29" s="6">
        <v>903300</v>
      </c>
    </row>
    <row r="30" spans="3:6" x14ac:dyDescent="0.25">
      <c r="C30" s="5" t="s">
        <v>19</v>
      </c>
      <c r="D30" s="6">
        <v>308000</v>
      </c>
      <c r="E30" s="6">
        <v>308000</v>
      </c>
    </row>
    <row r="31" spans="3:6" x14ac:dyDescent="0.25">
      <c r="C31" s="5" t="s">
        <v>20</v>
      </c>
      <c r="D31" s="6">
        <v>675000</v>
      </c>
      <c r="E31" s="6">
        <v>675000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385000</v>
      </c>
    </row>
    <row r="34" spans="3:5" x14ac:dyDescent="0.25">
      <c r="C34" s="5" t="s">
        <v>23</v>
      </c>
      <c r="D34" s="6">
        <v>120000</v>
      </c>
      <c r="E34" s="6">
        <v>120000</v>
      </c>
    </row>
    <row r="35" spans="3:5" x14ac:dyDescent="0.25">
      <c r="C35" s="5" t="s">
        <v>24</v>
      </c>
      <c r="D35" s="6">
        <v>7350000</v>
      </c>
      <c r="E35" s="6">
        <v>10350000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3002024</v>
      </c>
    </row>
    <row r="38" spans="3:5" x14ac:dyDescent="0.25">
      <c r="C38" s="3" t="s">
        <v>27</v>
      </c>
      <c r="D38" s="4">
        <f>D39</f>
        <v>0</v>
      </c>
      <c r="E38" s="4">
        <f>E39</f>
        <v>24000</v>
      </c>
    </row>
    <row r="39" spans="3:5" x14ac:dyDescent="0.25">
      <c r="C39" s="5" t="s">
        <v>28</v>
      </c>
      <c r="D39" s="6">
        <v>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E55+E58+E59+E56+E62</f>
        <v>4845000</v>
      </c>
    </row>
    <row r="55" spans="3:5" x14ac:dyDescent="0.25">
      <c r="C55" s="5" t="s">
        <v>44</v>
      </c>
      <c r="D55" s="6">
        <v>1965000</v>
      </c>
      <c r="E55" s="6">
        <v>1965000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2650000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230000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335213767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R92"/>
  <sheetViews>
    <sheetView showGridLines="0" tabSelected="1" workbookViewId="0">
      <selection activeCell="B22" sqref="B22"/>
    </sheetView>
  </sheetViews>
  <sheetFormatPr defaultColWidth="11.42578125" defaultRowHeight="15" x14ac:dyDescent="0.25"/>
  <cols>
    <col min="1" max="1" width="3.140625" customWidth="1"/>
    <col min="2" max="2" width="76.42578125" customWidth="1"/>
    <col min="3" max="3" width="19.5703125" customWidth="1"/>
    <col min="4" max="4" width="16.7109375" customWidth="1"/>
    <col min="5" max="5" width="13.140625" customWidth="1"/>
    <col min="6" max="6" width="15.140625" customWidth="1"/>
    <col min="7" max="8" width="13.28515625" customWidth="1"/>
    <col min="9" max="9" width="13.7109375" customWidth="1"/>
    <col min="10" max="10" width="7.140625" customWidth="1"/>
    <col min="11" max="11" width="7.28515625" customWidth="1"/>
    <col min="12" max="12" width="8.42578125" customWidth="1"/>
    <col min="13" max="13" width="7.7109375" customWidth="1"/>
    <col min="14" max="14" width="9.5703125" customWidth="1"/>
    <col min="15" max="15" width="10.5703125" customWidth="1"/>
    <col min="16" max="16" width="9.5703125" customWidth="1"/>
    <col min="17" max="17" width="15.5703125" customWidth="1"/>
  </cols>
  <sheetData>
    <row r="3" spans="2:18" ht="28.5" customHeight="1" x14ac:dyDescent="0.25">
      <c r="B3" s="49" t="s">
        <v>98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2:18" ht="21" customHeight="1" x14ac:dyDescent="0.25">
      <c r="B4" s="51" t="s">
        <v>100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2:18" ht="15.75" x14ac:dyDescent="0.25">
      <c r="B5" s="43">
        <v>2023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2:18" ht="15.75" customHeight="1" x14ac:dyDescent="0.25">
      <c r="B6" s="38" t="s">
        <v>92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2:18" ht="15.75" customHeight="1" x14ac:dyDescent="0.25">
      <c r="B7" s="39" t="s">
        <v>77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9" spans="2:18" ht="25.5" customHeight="1" x14ac:dyDescent="0.25">
      <c r="B9" s="40" t="s">
        <v>66</v>
      </c>
      <c r="C9" s="41" t="s">
        <v>94</v>
      </c>
      <c r="D9" s="41" t="s">
        <v>93</v>
      </c>
      <c r="E9" s="46" t="s">
        <v>91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2:18" x14ac:dyDescent="0.25">
      <c r="B10" s="40"/>
      <c r="C10" s="42"/>
      <c r="D10" s="42"/>
      <c r="E10" s="15" t="s">
        <v>79</v>
      </c>
      <c r="F10" s="15" t="s">
        <v>80</v>
      </c>
      <c r="G10" s="15" t="s">
        <v>81</v>
      </c>
      <c r="H10" s="15" t="s">
        <v>82</v>
      </c>
      <c r="I10" s="16" t="s">
        <v>83</v>
      </c>
      <c r="J10" s="15" t="s">
        <v>84</v>
      </c>
      <c r="K10" s="16" t="s">
        <v>85</v>
      </c>
      <c r="L10" s="15" t="s">
        <v>86</v>
      </c>
      <c r="M10" s="15" t="s">
        <v>113</v>
      </c>
      <c r="N10" s="15" t="s">
        <v>88</v>
      </c>
      <c r="O10" s="15" t="s">
        <v>89</v>
      </c>
      <c r="P10" s="16" t="s">
        <v>90</v>
      </c>
      <c r="Q10" s="15" t="s">
        <v>78</v>
      </c>
    </row>
    <row r="11" spans="2:18" x14ac:dyDescent="0.25">
      <c r="B11" s="1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8" x14ac:dyDescent="0.25">
      <c r="B12" s="3" t="s">
        <v>1</v>
      </c>
      <c r="C12" s="25">
        <f>C13+C14+C17</f>
        <v>201090287</v>
      </c>
      <c r="D12" s="25">
        <f>D13+D14+D17</f>
        <v>207066153</v>
      </c>
      <c r="E12" s="25">
        <f t="shared" ref="E12:P12" si="0">E13+E14+E17</f>
        <v>14650701.149999999</v>
      </c>
      <c r="F12" s="25">
        <f t="shared" si="0"/>
        <v>14449534.359999999</v>
      </c>
      <c r="G12" s="25">
        <f t="shared" si="0"/>
        <v>14278573.42</v>
      </c>
      <c r="H12" s="25">
        <f t="shared" si="0"/>
        <v>25352064.809999999</v>
      </c>
      <c r="I12" s="25">
        <f t="shared" si="0"/>
        <v>14652646.32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 t="shared" si="0"/>
        <v>0</v>
      </c>
      <c r="Q12" s="25">
        <f>SUM(E12:P12)</f>
        <v>83383520.060000002</v>
      </c>
    </row>
    <row r="13" spans="2:18" x14ac:dyDescent="0.25">
      <c r="B13" s="5" t="s">
        <v>2</v>
      </c>
      <c r="C13" s="24">
        <v>162971440</v>
      </c>
      <c r="D13" s="24">
        <v>169529877</v>
      </c>
      <c r="E13" s="24">
        <f>11437160.16+85000+547515+524511.54</f>
        <v>12594186.699999999</v>
      </c>
      <c r="F13" s="24">
        <f>11612230.09+188000+457600+104082.83</f>
        <v>12361912.92</v>
      </c>
      <c r="G13" s="24">
        <f>11595163.42+151500+68500+379845.41</f>
        <v>12195008.83</v>
      </c>
      <c r="H13" s="24">
        <v>23219626.129999999</v>
      </c>
      <c r="I13" s="24">
        <v>12450963.42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f>SUM(E13:P13)</f>
        <v>72821698</v>
      </c>
    </row>
    <row r="14" spans="2:18" x14ac:dyDescent="0.25">
      <c r="B14" s="5" t="s">
        <v>3</v>
      </c>
      <c r="C14" s="24">
        <v>16002000</v>
      </c>
      <c r="D14" s="24">
        <v>14773547</v>
      </c>
      <c r="E14" s="24">
        <v>333500</v>
      </c>
      <c r="F14" s="24">
        <v>326500</v>
      </c>
      <c r="G14" s="24">
        <v>333500</v>
      </c>
      <c r="H14" s="24">
        <v>333500</v>
      </c>
      <c r="I14" s="24">
        <v>333500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f>SUM(E14:P14)</f>
        <v>1660500</v>
      </c>
    </row>
    <row r="15" spans="2:18" x14ac:dyDescent="0.25">
      <c r="B15" s="5" t="s">
        <v>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7"/>
    </row>
    <row r="16" spans="2:18" x14ac:dyDescent="0.25">
      <c r="B16" s="5" t="s">
        <v>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2:17" x14ac:dyDescent="0.25">
      <c r="B17" s="5" t="s">
        <v>6</v>
      </c>
      <c r="C17" s="24">
        <v>22116847</v>
      </c>
      <c r="D17" s="24">
        <v>22762729</v>
      </c>
      <c r="E17" s="24">
        <f>423326.8+426914.65+52985.16+380548.92+391158.71+48080.21</f>
        <v>1723014.45</v>
      </c>
      <c r="F17" s="24">
        <f>820940.99+837816.32+102364.13</f>
        <v>1761121.44</v>
      </c>
      <c r="G17" s="24">
        <f>814661.6+834013.09+101389.9</f>
        <v>1750064.5899999999</v>
      </c>
      <c r="H17" s="24">
        <v>1798938.68</v>
      </c>
      <c r="I17" s="24">
        <v>1868182.9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f t="shared" ref="Q17:Q27" si="1">SUM(E17:P17)</f>
        <v>8901322.0599999987</v>
      </c>
    </row>
    <row r="18" spans="2:17" x14ac:dyDescent="0.25">
      <c r="B18" s="3" t="s">
        <v>7</v>
      </c>
      <c r="C18" s="25">
        <f>C19+C20+C21+C22+C23+C24+C25+C26+C27</f>
        <v>94648456</v>
      </c>
      <c r="D18" s="25">
        <f>D19+D20+D21+D22+D23+D24+D25+D26+D27</f>
        <v>107485290</v>
      </c>
      <c r="E18" s="25">
        <f t="shared" ref="E18:O18" si="2">E19+E20+E21+E22+E23+E24+E25+E26</f>
        <v>3346878.98</v>
      </c>
      <c r="F18" s="25">
        <f>F19+F20+F21+F22+F23+F24+F25+F26+F27</f>
        <v>3399937.1299999994</v>
      </c>
      <c r="G18" s="25">
        <f t="shared" si="2"/>
        <v>3778704.9499999997</v>
      </c>
      <c r="H18" s="25">
        <f t="shared" si="2"/>
        <v>6447053.0999999996</v>
      </c>
      <c r="I18" s="25">
        <f>I19+I20+I21+I22+I23+I24+I25+I26+I27</f>
        <v>6265516.1600000001</v>
      </c>
      <c r="J18" s="25">
        <f t="shared" si="2"/>
        <v>0</v>
      </c>
      <c r="K18" s="25">
        <f>K19+K20+K21+K22+K23+K24+K25+K26+K27</f>
        <v>0</v>
      </c>
      <c r="L18" s="25">
        <f>L19+L20+L21+L22+L23+L24+L25+L26+L27</f>
        <v>0</v>
      </c>
      <c r="M18" s="25">
        <f t="shared" si="2"/>
        <v>0</v>
      </c>
      <c r="N18" s="25">
        <f t="shared" si="2"/>
        <v>0</v>
      </c>
      <c r="O18" s="25">
        <f t="shared" si="2"/>
        <v>0</v>
      </c>
      <c r="P18" s="25">
        <f>P19+P20+P21+P22+P23+P24+P25+P26+P27</f>
        <v>0</v>
      </c>
      <c r="Q18" s="25">
        <f t="shared" si="1"/>
        <v>23238090.319999997</v>
      </c>
    </row>
    <row r="19" spans="2:17" x14ac:dyDescent="0.25">
      <c r="B19" s="5" t="s">
        <v>8</v>
      </c>
      <c r="C19" s="24">
        <v>22382750</v>
      </c>
      <c r="D19" s="24">
        <v>24482750</v>
      </c>
      <c r="E19" s="24">
        <f>595154.24+277731.45+850178.77+597571.88</f>
        <v>2320636.34</v>
      </c>
      <c r="F19" s="24">
        <f>454347.01+242816.71+759296.66+680353.58</f>
        <v>2136813.96</v>
      </c>
      <c r="G19" s="24">
        <f>516422.87+245320.83+980623.85+559347.81</f>
        <v>2301715.36</v>
      </c>
      <c r="H19" s="24">
        <v>2103200.3199999998</v>
      </c>
      <c r="I19" s="24">
        <f>478675.46+235306.88+882139.77+575279.5</f>
        <v>2171401.6100000003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f t="shared" si="1"/>
        <v>11033767.59</v>
      </c>
    </row>
    <row r="20" spans="2:17" x14ac:dyDescent="0.25">
      <c r="B20" s="5" t="s">
        <v>9</v>
      </c>
      <c r="C20" s="24">
        <v>700000</v>
      </c>
      <c r="D20" s="24">
        <v>700000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f t="shared" si="1"/>
        <v>0</v>
      </c>
    </row>
    <row r="21" spans="2:17" x14ac:dyDescent="0.25">
      <c r="B21" s="5" t="s">
        <v>10</v>
      </c>
      <c r="C21" s="24">
        <v>4200000</v>
      </c>
      <c r="D21" s="24">
        <v>4200000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f t="shared" si="1"/>
        <v>0</v>
      </c>
    </row>
    <row r="22" spans="2:17" x14ac:dyDescent="0.25">
      <c r="B22" s="5" t="s">
        <v>11</v>
      </c>
      <c r="C22" s="24">
        <v>2720000</v>
      </c>
      <c r="D22" s="24">
        <v>2770000</v>
      </c>
      <c r="E22" s="24">
        <v>0</v>
      </c>
      <c r="F22" s="24">
        <v>0</v>
      </c>
      <c r="G22" s="24">
        <v>0</v>
      </c>
      <c r="H22" s="24">
        <v>0</v>
      </c>
      <c r="I22" s="24">
        <v>50000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f t="shared" si="1"/>
        <v>50000</v>
      </c>
    </row>
    <row r="23" spans="2:17" x14ac:dyDescent="0.25">
      <c r="B23" s="5" t="s">
        <v>12</v>
      </c>
      <c r="C23" s="24">
        <v>20595526</v>
      </c>
      <c r="D23" s="24">
        <v>21595526</v>
      </c>
      <c r="E23" s="24">
        <v>0</v>
      </c>
      <c r="F23" s="24">
        <v>323839.96999999997</v>
      </c>
      <c r="G23" s="24">
        <f>96190.65+55664.4</f>
        <v>151855.04999999999</v>
      </c>
      <c r="H23" s="24">
        <v>3163979.22</v>
      </c>
      <c r="I23" s="24">
        <f>1547525.65+97350+77408</f>
        <v>1722283.65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f t="shared" si="1"/>
        <v>5361957.8900000006</v>
      </c>
    </row>
    <row r="24" spans="2:17" x14ac:dyDescent="0.25">
      <c r="B24" s="5" t="s">
        <v>13</v>
      </c>
      <c r="C24" s="24">
        <v>13398400</v>
      </c>
      <c r="D24" s="24">
        <v>13398400</v>
      </c>
      <c r="E24" s="24">
        <v>1026242.64</v>
      </c>
      <c r="F24" s="24">
        <v>698548.14</v>
      </c>
      <c r="G24" s="24">
        <v>1325134.54</v>
      </c>
      <c r="H24" s="24">
        <v>1179873.56</v>
      </c>
      <c r="I24" s="24">
        <v>1319951.22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f t="shared" si="1"/>
        <v>5549750.1000000006</v>
      </c>
    </row>
    <row r="25" spans="2:17" ht="30" x14ac:dyDescent="0.25">
      <c r="B25" s="29" t="s">
        <v>14</v>
      </c>
      <c r="C25" s="24">
        <v>2156200</v>
      </c>
      <c r="D25" s="24">
        <v>4656200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f t="shared" si="1"/>
        <v>0</v>
      </c>
    </row>
    <row r="26" spans="2:17" x14ac:dyDescent="0.25">
      <c r="B26" s="5" t="s">
        <v>15</v>
      </c>
      <c r="C26" s="24">
        <v>25715580</v>
      </c>
      <c r="D26" s="24">
        <v>32902414</v>
      </c>
      <c r="E26" s="24">
        <v>0</v>
      </c>
      <c r="F26" s="24">
        <v>131643.53</v>
      </c>
      <c r="G26" s="24">
        <v>0</v>
      </c>
      <c r="H26" s="24">
        <v>0</v>
      </c>
      <c r="I26" s="24">
        <v>696200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f t="shared" si="1"/>
        <v>827843.53</v>
      </c>
    </row>
    <row r="27" spans="2:17" x14ac:dyDescent="0.25">
      <c r="B27" s="5" t="s">
        <v>16</v>
      </c>
      <c r="C27" s="24">
        <v>2780000</v>
      </c>
      <c r="D27" s="24">
        <v>2780000</v>
      </c>
      <c r="E27" s="24">
        <v>0</v>
      </c>
      <c r="F27" s="24">
        <v>109091.53</v>
      </c>
      <c r="G27" s="24">
        <v>0</v>
      </c>
      <c r="H27" s="24">
        <v>0</v>
      </c>
      <c r="I27" s="24">
        <v>305679.68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f t="shared" si="1"/>
        <v>414771.20999999996</v>
      </c>
    </row>
    <row r="28" spans="2:17" x14ac:dyDescent="0.25">
      <c r="B28" s="3" t="s">
        <v>17</v>
      </c>
      <c r="C28" s="25">
        <f>C29+C30+C31+C32+C33+C34+C35+C37</f>
        <v>17410024</v>
      </c>
      <c r="D28" s="25">
        <f>D29+D30+D31+D32+D33+D34+D35+D37</f>
        <v>15793324</v>
      </c>
      <c r="E28" s="25">
        <f t="shared" ref="E28:Q28" si="3">E29+E30+E31+E32+E33+E34+E35+E37</f>
        <v>716147</v>
      </c>
      <c r="F28" s="25">
        <f t="shared" si="3"/>
        <v>0</v>
      </c>
      <c r="G28" s="25">
        <f>G29+G30+G31+G32+G33+G34+G35+G37</f>
        <v>1482603.54</v>
      </c>
      <c r="H28" s="25">
        <f t="shared" si="3"/>
        <v>0</v>
      </c>
      <c r="I28" s="25">
        <f>I29+I30+I31+I32+I33+I34+I35+I37</f>
        <v>856333.05</v>
      </c>
      <c r="J28" s="25">
        <f t="shared" si="3"/>
        <v>0</v>
      </c>
      <c r="K28" s="25">
        <f t="shared" si="3"/>
        <v>0</v>
      </c>
      <c r="L28" s="25">
        <f t="shared" si="3"/>
        <v>0</v>
      </c>
      <c r="M28" s="25">
        <f t="shared" si="3"/>
        <v>0</v>
      </c>
      <c r="N28" s="25">
        <f t="shared" si="3"/>
        <v>0</v>
      </c>
      <c r="O28" s="25">
        <f t="shared" si="3"/>
        <v>0</v>
      </c>
      <c r="P28" s="25">
        <f t="shared" si="3"/>
        <v>0</v>
      </c>
      <c r="Q28" s="25">
        <f t="shared" si="3"/>
        <v>3055083.59</v>
      </c>
    </row>
    <row r="29" spans="2:17" x14ac:dyDescent="0.25">
      <c r="B29" s="5" t="s">
        <v>18</v>
      </c>
      <c r="C29" s="24">
        <v>5385000</v>
      </c>
      <c r="D29" s="24">
        <v>903300</v>
      </c>
      <c r="E29" s="24">
        <v>0</v>
      </c>
      <c r="F29" s="24">
        <v>0</v>
      </c>
      <c r="G29" s="24">
        <v>6580</v>
      </c>
      <c r="H29" s="24">
        <v>0</v>
      </c>
      <c r="I29" s="24">
        <f>120076.78+12242.5</f>
        <v>132319.28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f t="shared" ref="Q29:Q36" si="4">SUM(E29:P29)</f>
        <v>138899.28</v>
      </c>
    </row>
    <row r="30" spans="2:17" x14ac:dyDescent="0.25">
      <c r="B30" s="5" t="s">
        <v>19</v>
      </c>
      <c r="C30" s="24">
        <v>308000</v>
      </c>
      <c r="D30" s="24">
        <v>308000</v>
      </c>
      <c r="E30" s="24">
        <v>0</v>
      </c>
      <c r="F30" s="24">
        <v>0</v>
      </c>
      <c r="G30" s="24">
        <v>0</v>
      </c>
      <c r="H30" s="24">
        <v>0</v>
      </c>
      <c r="I30" s="24">
        <v>4099.9799999999996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f t="shared" si="4"/>
        <v>4099.9799999999996</v>
      </c>
    </row>
    <row r="31" spans="2:17" x14ac:dyDescent="0.25">
      <c r="B31" s="5" t="s">
        <v>20</v>
      </c>
      <c r="C31" s="24">
        <v>675000</v>
      </c>
      <c r="D31" s="24">
        <v>675000</v>
      </c>
      <c r="E31" s="24">
        <v>0</v>
      </c>
      <c r="F31" s="24">
        <v>0</v>
      </c>
      <c r="G31" s="24">
        <v>0</v>
      </c>
      <c r="H31" s="24">
        <v>0</v>
      </c>
      <c r="I31" s="24">
        <f>5249.82+73899.86+33420.5</f>
        <v>112570.18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f t="shared" si="4"/>
        <v>112570.18</v>
      </c>
    </row>
    <row r="32" spans="2:17" x14ac:dyDescent="0.25">
      <c r="B32" s="5" t="s">
        <v>21</v>
      </c>
      <c r="C32" s="24">
        <v>50000</v>
      </c>
      <c r="D32" s="24">
        <v>50000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f t="shared" si="4"/>
        <v>0</v>
      </c>
    </row>
    <row r="33" spans="2:17" x14ac:dyDescent="0.25">
      <c r="B33" s="5" t="s">
        <v>22</v>
      </c>
      <c r="C33" s="24">
        <v>385000</v>
      </c>
      <c r="D33" s="24">
        <v>385000</v>
      </c>
      <c r="E33" s="24">
        <v>0</v>
      </c>
      <c r="F33" s="24">
        <v>0</v>
      </c>
      <c r="G33" s="24">
        <v>0</v>
      </c>
      <c r="H33" s="24">
        <v>0</v>
      </c>
      <c r="I33" s="24">
        <v>34135.040000000001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f t="shared" si="4"/>
        <v>34135.040000000001</v>
      </c>
    </row>
    <row r="34" spans="2:17" x14ac:dyDescent="0.25">
      <c r="B34" s="5" t="s">
        <v>23</v>
      </c>
      <c r="C34" s="24">
        <v>120000</v>
      </c>
      <c r="D34" s="24">
        <v>120000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f t="shared" si="4"/>
        <v>0</v>
      </c>
    </row>
    <row r="35" spans="2:17" x14ac:dyDescent="0.25">
      <c r="B35" s="5" t="s">
        <v>24</v>
      </c>
      <c r="C35" s="24">
        <v>7350000</v>
      </c>
      <c r="D35" s="24">
        <v>10350000</v>
      </c>
      <c r="E35" s="24">
        <v>716147</v>
      </c>
      <c r="F35" s="24">
        <v>0</v>
      </c>
      <c r="G35" s="24">
        <v>1421500</v>
      </c>
      <c r="H35" s="24">
        <v>0</v>
      </c>
      <c r="I35" s="24">
        <v>400000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f t="shared" si="4"/>
        <v>2537647</v>
      </c>
    </row>
    <row r="36" spans="2:17" x14ac:dyDescent="0.25">
      <c r="B36" s="5" t="s">
        <v>25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f t="shared" si="4"/>
        <v>0</v>
      </c>
    </row>
    <row r="37" spans="2:17" x14ac:dyDescent="0.25">
      <c r="B37" s="5" t="s">
        <v>26</v>
      </c>
      <c r="C37" s="24">
        <v>3137024</v>
      </c>
      <c r="D37" s="24">
        <v>3002024</v>
      </c>
      <c r="E37" s="24">
        <v>0</v>
      </c>
      <c r="F37" s="24">
        <v>0</v>
      </c>
      <c r="G37" s="24">
        <v>54523.54</v>
      </c>
      <c r="H37" s="24">
        <v>0</v>
      </c>
      <c r="I37" s="24">
        <f>48132.55+45174.73+59251.29+20650</f>
        <v>173208.57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f>SUM(E37:P37)</f>
        <v>227732.11000000002</v>
      </c>
    </row>
    <row r="38" spans="2:17" x14ac:dyDescent="0.25">
      <c r="B38" s="3" t="s">
        <v>27</v>
      </c>
      <c r="C38" s="25">
        <f>C39</f>
        <v>0</v>
      </c>
      <c r="D38" s="25">
        <f>D39</f>
        <v>24000</v>
      </c>
      <c r="E38" s="25">
        <f t="shared" ref="E38:Q38" si="5">E39</f>
        <v>0</v>
      </c>
      <c r="F38" s="25">
        <f t="shared" si="5"/>
        <v>0</v>
      </c>
      <c r="G38" s="25">
        <f t="shared" si="5"/>
        <v>24000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5">
        <f t="shared" si="5"/>
        <v>24000</v>
      </c>
    </row>
    <row r="39" spans="2:17" x14ac:dyDescent="0.25">
      <c r="B39" s="5" t="s">
        <v>28</v>
      </c>
      <c r="C39" s="24">
        <v>0</v>
      </c>
      <c r="D39" s="24">
        <v>24000</v>
      </c>
      <c r="E39" s="24">
        <v>0</v>
      </c>
      <c r="F39" s="24">
        <v>0</v>
      </c>
      <c r="G39" s="24">
        <v>24000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f>SUM(E39:P39)</f>
        <v>24000</v>
      </c>
    </row>
    <row r="40" spans="2:17" x14ac:dyDescent="0.25">
      <c r="B40" s="5" t="s">
        <v>29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</row>
    <row r="41" spans="2:17" x14ac:dyDescent="0.25">
      <c r="B41" s="5" t="s">
        <v>30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2:17" x14ac:dyDescent="0.25">
      <c r="B42" s="5" t="s">
        <v>31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2:17" x14ac:dyDescent="0.25">
      <c r="B43" s="5" t="s">
        <v>32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</row>
    <row r="44" spans="2:17" x14ac:dyDescent="0.25">
      <c r="B44" s="5" t="s">
        <v>33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</row>
    <row r="45" spans="2:17" x14ac:dyDescent="0.25">
      <c r="B45" s="5" t="s">
        <v>34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2:17" x14ac:dyDescent="0.25">
      <c r="B46" s="5" t="s">
        <v>35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</row>
    <row r="47" spans="2:17" x14ac:dyDescent="0.25">
      <c r="B47" s="3" t="s">
        <v>36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5">
      <c r="B48" s="5" t="s">
        <v>37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</row>
    <row r="49" spans="2:17" x14ac:dyDescent="0.25">
      <c r="B49" s="5" t="s">
        <v>38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</row>
    <row r="50" spans="2:17" x14ac:dyDescent="0.25">
      <c r="B50" s="5" t="s">
        <v>39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</row>
    <row r="51" spans="2:17" x14ac:dyDescent="0.25">
      <c r="B51" s="5" t="s">
        <v>40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</row>
    <row r="52" spans="2:17" x14ac:dyDescent="0.25">
      <c r="B52" s="5" t="s">
        <v>41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</row>
    <row r="53" spans="2:17" x14ac:dyDescent="0.25">
      <c r="B53" s="5" t="s">
        <v>42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</row>
    <row r="54" spans="2:17" x14ac:dyDescent="0.25">
      <c r="B54" s="3" t="s">
        <v>43</v>
      </c>
      <c r="C54" s="25">
        <f>C55+C58+C59</f>
        <v>2065000</v>
      </c>
      <c r="D54" s="25">
        <f>D55+D58+D59+D56+D62</f>
        <v>4845000</v>
      </c>
      <c r="E54" s="25">
        <f>E55+E58+E59</f>
        <v>0</v>
      </c>
      <c r="F54" s="25">
        <f>F55+F58+F59</f>
        <v>0</v>
      </c>
      <c r="G54" s="25">
        <f>G55+G58+G59</f>
        <v>0</v>
      </c>
      <c r="H54" s="25">
        <f>H55+H58+H59</f>
        <v>0</v>
      </c>
      <c r="I54" s="25">
        <f>I55+I58+I59+I56</f>
        <v>100772</v>
      </c>
      <c r="J54" s="25">
        <f t="shared" ref="J54:O54" si="6">J55+J58+J59</f>
        <v>0</v>
      </c>
      <c r="K54" s="25">
        <f t="shared" si="6"/>
        <v>0</v>
      </c>
      <c r="L54" s="25">
        <f t="shared" si="6"/>
        <v>0</v>
      </c>
      <c r="M54" s="25">
        <f t="shared" si="6"/>
        <v>0</v>
      </c>
      <c r="N54" s="25">
        <f t="shared" si="6"/>
        <v>0</v>
      </c>
      <c r="O54" s="25">
        <f t="shared" si="6"/>
        <v>0</v>
      </c>
      <c r="P54" s="25">
        <f>P55+P58+P59+P56</f>
        <v>0</v>
      </c>
      <c r="Q54" s="25">
        <f>SUM(E54:P54)</f>
        <v>100772</v>
      </c>
    </row>
    <row r="55" spans="2:17" x14ac:dyDescent="0.25">
      <c r="B55" s="5" t="s">
        <v>44</v>
      </c>
      <c r="C55" s="24">
        <v>1965000</v>
      </c>
      <c r="D55" s="24">
        <v>1965000</v>
      </c>
      <c r="E55" s="24">
        <v>0</v>
      </c>
      <c r="F55" s="24">
        <v>0</v>
      </c>
      <c r="G55" s="24">
        <v>0</v>
      </c>
      <c r="H55" s="24">
        <v>0</v>
      </c>
      <c r="I55" s="24">
        <v>100772</v>
      </c>
      <c r="J55" s="24">
        <v>0</v>
      </c>
      <c r="K55" s="24">
        <v>0</v>
      </c>
      <c r="L55" s="24">
        <v>0</v>
      </c>
      <c r="M55" s="24"/>
      <c r="N55" s="24"/>
      <c r="O55" s="24"/>
      <c r="P55" s="24"/>
      <c r="Q55" s="24">
        <f>SUM(E55:P55)</f>
        <v>100772</v>
      </c>
    </row>
    <row r="56" spans="2:17" x14ac:dyDescent="0.25">
      <c r="B56" s="5" t="s">
        <v>45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f>SUM(E56:P56)</f>
        <v>0</v>
      </c>
    </row>
    <row r="57" spans="2:17" x14ac:dyDescent="0.25">
      <c r="B57" s="5" t="s">
        <v>46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f t="shared" ref="Q57:Q59" si="7">SUM(E57:P57)</f>
        <v>0</v>
      </c>
    </row>
    <row r="58" spans="2:17" x14ac:dyDescent="0.25">
      <c r="B58" s="5" t="s">
        <v>47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f t="shared" si="7"/>
        <v>0</v>
      </c>
    </row>
    <row r="59" spans="2:17" x14ac:dyDescent="0.25">
      <c r="B59" s="5" t="s">
        <v>48</v>
      </c>
      <c r="C59" s="24">
        <v>100000</v>
      </c>
      <c r="D59" s="24">
        <v>2650000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/>
      <c r="Q59" s="24">
        <f t="shared" si="7"/>
        <v>0</v>
      </c>
    </row>
    <row r="60" spans="2:17" x14ac:dyDescent="0.25">
      <c r="B60" s="5" t="s">
        <v>49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</row>
    <row r="61" spans="2:17" x14ac:dyDescent="0.25">
      <c r="B61" s="5" t="s">
        <v>50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</row>
    <row r="62" spans="2:17" x14ac:dyDescent="0.25">
      <c r="B62" s="5" t="s">
        <v>51</v>
      </c>
      <c r="C62" s="24">
        <v>0</v>
      </c>
      <c r="D62" s="24">
        <v>230000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</row>
    <row r="63" spans="2:17" x14ac:dyDescent="0.25">
      <c r="B63" s="5" t="s">
        <v>52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</row>
    <row r="64" spans="2:17" x14ac:dyDescent="0.25">
      <c r="B64" s="3" t="s">
        <v>53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5">
      <c r="B65" s="5" t="s">
        <v>54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</row>
    <row r="66" spans="2:17" x14ac:dyDescent="0.25">
      <c r="B66" s="5" t="s">
        <v>55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</row>
    <row r="67" spans="2:17" x14ac:dyDescent="0.25">
      <c r="B67" s="5" t="s">
        <v>56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</row>
    <row r="68" spans="2:17" x14ac:dyDescent="0.25">
      <c r="B68" s="5" t="s">
        <v>57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</row>
    <row r="69" spans="2:17" x14ac:dyDescent="0.25">
      <c r="B69" s="3" t="s">
        <v>58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5">
      <c r="B70" s="5" t="s">
        <v>59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</row>
    <row r="71" spans="2:17" x14ac:dyDescent="0.25">
      <c r="B71" s="5" t="s">
        <v>60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</row>
    <row r="72" spans="2:17" x14ac:dyDescent="0.25">
      <c r="B72" s="3" t="s">
        <v>61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5">
      <c r="B73" s="5" t="s">
        <v>62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</row>
    <row r="74" spans="2:17" x14ac:dyDescent="0.25">
      <c r="B74" s="5" t="s">
        <v>63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</row>
    <row r="75" spans="2:17" x14ac:dyDescent="0.25">
      <c r="B75" s="5" t="s">
        <v>64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</row>
    <row r="76" spans="2:17" x14ac:dyDescent="0.25">
      <c r="B76" s="1" t="s">
        <v>67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5">
      <c r="B77" s="3" t="s">
        <v>68</v>
      </c>
      <c r="C77" s="25"/>
      <c r="D77" s="25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2:17" x14ac:dyDescent="0.25">
      <c r="B78" s="5" t="s">
        <v>69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</row>
    <row r="79" spans="2:17" x14ac:dyDescent="0.25">
      <c r="B79" s="5" t="s">
        <v>70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</row>
    <row r="80" spans="2:17" x14ac:dyDescent="0.25">
      <c r="B80" s="3" t="s">
        <v>71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5">
      <c r="B81" s="5" t="s">
        <v>72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</row>
    <row r="82" spans="2:17" x14ac:dyDescent="0.25">
      <c r="B82" s="5" t="s">
        <v>73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</row>
    <row r="83" spans="2:17" x14ac:dyDescent="0.25">
      <c r="B83" s="3" t="s">
        <v>74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</row>
    <row r="84" spans="2:17" x14ac:dyDescent="0.25">
      <c r="B84" s="5" t="s">
        <v>75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</row>
    <row r="85" spans="2:17" x14ac:dyDescent="0.25">
      <c r="B85" s="9" t="s">
        <v>65</v>
      </c>
      <c r="C85" s="28">
        <f>C54+C38+C28+C18+C12</f>
        <v>315213767</v>
      </c>
      <c r="D85" s="28">
        <f>D54+D38+D28+D18+D12</f>
        <v>335213767</v>
      </c>
      <c r="E85" s="28">
        <f t="shared" ref="E85:Q85" si="8">E54+E38+E28+E18+E12</f>
        <v>18713727.129999999</v>
      </c>
      <c r="F85" s="28">
        <f t="shared" si="8"/>
        <v>17849471.489999998</v>
      </c>
      <c r="G85" s="28">
        <f>G54+G38+G28+G18+G12</f>
        <v>19563881.91</v>
      </c>
      <c r="H85" s="28">
        <f t="shared" si="8"/>
        <v>31799117.909999996</v>
      </c>
      <c r="I85" s="28">
        <f t="shared" si="8"/>
        <v>21875267.530000001</v>
      </c>
      <c r="J85" s="28">
        <f t="shared" si="8"/>
        <v>0</v>
      </c>
      <c r="K85" s="28">
        <f t="shared" si="8"/>
        <v>0</v>
      </c>
      <c r="L85" s="28">
        <f t="shared" si="8"/>
        <v>0</v>
      </c>
      <c r="M85" s="28">
        <f t="shared" si="8"/>
        <v>0</v>
      </c>
      <c r="N85" s="28">
        <f t="shared" si="8"/>
        <v>0</v>
      </c>
      <c r="O85" s="28">
        <f t="shared" si="8"/>
        <v>0</v>
      </c>
      <c r="P85" s="28">
        <f t="shared" si="8"/>
        <v>0</v>
      </c>
      <c r="Q85" s="28">
        <f t="shared" si="8"/>
        <v>109801465.97</v>
      </c>
    </row>
    <row r="86" spans="2:17" ht="36" customHeight="1" x14ac:dyDescent="0.25"/>
    <row r="87" spans="2:17" ht="18.75" x14ac:dyDescent="0.3">
      <c r="B87" s="31"/>
      <c r="C87" s="31" t="s">
        <v>102</v>
      </c>
      <c r="D87" s="30"/>
      <c r="E87" s="30"/>
      <c r="F87" s="30"/>
      <c r="G87" s="31" t="s">
        <v>103</v>
      </c>
      <c r="I87" s="32"/>
      <c r="K87" s="33"/>
      <c r="L87" s="30"/>
    </row>
    <row r="88" spans="2:17" ht="24.75" customHeight="1" x14ac:dyDescent="0.3">
      <c r="B88" s="34"/>
      <c r="C88" s="34" t="s">
        <v>104</v>
      </c>
      <c r="D88" s="32"/>
      <c r="E88" s="30"/>
      <c r="F88" s="30"/>
      <c r="G88" s="34" t="s">
        <v>104</v>
      </c>
      <c r="I88" s="34"/>
      <c r="J88" s="30"/>
      <c r="K88" s="30"/>
      <c r="L88" s="30"/>
    </row>
    <row r="89" spans="2:17" ht="18.75" x14ac:dyDescent="0.3">
      <c r="B89" s="32"/>
      <c r="C89" s="32" t="s">
        <v>105</v>
      </c>
      <c r="D89" s="32"/>
      <c r="E89" s="30"/>
      <c r="F89" s="30"/>
      <c r="G89" s="32" t="s">
        <v>106</v>
      </c>
      <c r="H89" s="45" t="s">
        <v>110</v>
      </c>
      <c r="I89" s="45"/>
      <c r="J89" s="45"/>
      <c r="K89" s="45"/>
      <c r="L89" s="30"/>
    </row>
    <row r="90" spans="2:17" s="53" customFormat="1" ht="18.75" x14ac:dyDescent="0.3">
      <c r="B90" s="31"/>
      <c r="C90" s="31" t="s">
        <v>107</v>
      </c>
      <c r="D90" s="31"/>
      <c r="E90" s="30"/>
      <c r="F90" s="30"/>
      <c r="G90" s="31" t="s">
        <v>111</v>
      </c>
      <c r="I90" s="31"/>
      <c r="J90" s="30"/>
      <c r="K90" s="30"/>
      <c r="L90" s="30"/>
    </row>
    <row r="91" spans="2:17" ht="18.75" x14ac:dyDescent="0.3">
      <c r="E91" s="30"/>
      <c r="F91" s="30"/>
      <c r="G91" s="30"/>
      <c r="I91" s="30"/>
      <c r="J91" s="30"/>
      <c r="K91" s="30"/>
      <c r="L91" s="30"/>
    </row>
    <row r="92" spans="2:17" ht="18.75" x14ac:dyDescent="0.25">
      <c r="C92" s="32"/>
    </row>
  </sheetData>
  <mergeCells count="10">
    <mergeCell ref="H89:K89"/>
    <mergeCell ref="B7:Q7"/>
    <mergeCell ref="E9:Q9"/>
    <mergeCell ref="B3:Q3"/>
    <mergeCell ref="B4:Q4"/>
    <mergeCell ref="B9:B10"/>
    <mergeCell ref="C9:C10"/>
    <mergeCell ref="D9:D10"/>
    <mergeCell ref="B5:Q5"/>
    <mergeCell ref="B6:Q6"/>
  </mergeCells>
  <pageMargins left="0.11811023622047245" right="0.11811023622047245" top="0.19685039370078741" bottom="0.55118110236220474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opLeftCell="A69" zoomScaleNormal="100" workbookViewId="0">
      <selection activeCell="N84" sqref="N84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49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ht="21" customHeight="1" x14ac:dyDescent="0.25">
      <c r="A3" s="51" t="s">
        <v>101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ht="15.75" x14ac:dyDescent="0.25">
      <c r="A4" s="43">
        <v>2023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5.75" customHeight="1" x14ac:dyDescent="0.25">
      <c r="A5" s="38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15.75" customHeight="1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>D11+D12+D15</f>
        <v>14278573.42</v>
      </c>
      <c r="E10" s="25">
        <f t="shared" si="0"/>
        <v>25352064.809999999</v>
      </c>
      <c r="F10" s="25">
        <f t="shared" si="0"/>
        <v>14652646.32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83383520.060000002</v>
      </c>
    </row>
    <row r="11" spans="1:15" ht="17.25" customHeight="1" x14ac:dyDescent="0.25">
      <c r="A11" s="5" t="s">
        <v>2</v>
      </c>
      <c r="B11" s="24">
        <v>12594186.699999999</v>
      </c>
      <c r="C11" s="24">
        <v>12361912.92</v>
      </c>
      <c r="D11" s="24">
        <v>12195008.83</v>
      </c>
      <c r="E11" s="24">
        <v>23219626.129999999</v>
      </c>
      <c r="F11" s="24">
        <v>12450963.42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72821698</v>
      </c>
    </row>
    <row r="12" spans="1:15" ht="17.25" customHeight="1" x14ac:dyDescent="0.25">
      <c r="A12" s="5" t="s">
        <v>3</v>
      </c>
      <c r="B12" s="24">
        <v>333500</v>
      </c>
      <c r="C12" s="24">
        <v>326500</v>
      </c>
      <c r="D12" s="24">
        <v>333500</v>
      </c>
      <c r="E12" s="24">
        <v>333500</v>
      </c>
      <c r="F12" s="24">
        <v>333500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1660500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1723014.45</v>
      </c>
      <c r="C15" s="24">
        <v>1761121.44</v>
      </c>
      <c r="D15" s="24">
        <v>1750064.59</v>
      </c>
      <c r="E15" s="24">
        <v>1798938.68</v>
      </c>
      <c r="F15" s="24">
        <v>1868182.9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8901322.0599999987</v>
      </c>
    </row>
    <row r="16" spans="1:15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3399937.1299999994</v>
      </c>
      <c r="D16" s="25">
        <f>D17+D18+D19+D20+D21+D22+D23+D24</f>
        <v>3778704.9499999997</v>
      </c>
      <c r="E16" s="25">
        <f>E17+E18+E19+E20+E21+E22+E23+E24</f>
        <v>6447053.0999999996</v>
      </c>
      <c r="F16" s="25">
        <f>F17+F18+F19+F20+F21+F22+F23+F24+F25</f>
        <v>6265516.1599999992</v>
      </c>
      <c r="G16" s="25">
        <f t="shared" ref="G16:K16" si="1">G17+G18+G19+G20+G21+G22+G23+G24</f>
        <v>0</v>
      </c>
      <c r="H16" s="25">
        <f>H17+H18+H19+H20+H21+H22+H23+H24+H25</f>
        <v>0</v>
      </c>
      <c r="I16" s="25">
        <f>I17+I18+I19+I20+I21+I22+I23+I24+I25</f>
        <v>0</v>
      </c>
      <c r="J16" s="25">
        <f t="shared" si="1"/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23238090.320000004</v>
      </c>
    </row>
    <row r="17" spans="1:14" ht="17.25" customHeight="1" x14ac:dyDescent="0.25">
      <c r="A17" s="5" t="s">
        <v>8</v>
      </c>
      <c r="B17" s="24">
        <v>2320636.34</v>
      </c>
      <c r="C17" s="24">
        <v>2136813.96</v>
      </c>
      <c r="D17" s="24">
        <v>2301715.36</v>
      </c>
      <c r="E17" s="24">
        <v>2103200.3199999998</v>
      </c>
      <c r="F17" s="24">
        <v>2171401.61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11033767.59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50000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50000</v>
      </c>
    </row>
    <row r="21" spans="1:14" ht="17.25" customHeight="1" x14ac:dyDescent="0.25">
      <c r="A21" s="5" t="s">
        <v>12</v>
      </c>
      <c r="B21" s="24">
        <v>0</v>
      </c>
      <c r="C21" s="24">
        <v>323839.96999999997</v>
      </c>
      <c r="D21" s="24">
        <v>151855.04999999999</v>
      </c>
      <c r="E21" s="24">
        <v>3163979.22</v>
      </c>
      <c r="F21" s="24">
        <v>1722283.65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5361957.8900000006</v>
      </c>
    </row>
    <row r="22" spans="1:14" ht="17.25" customHeight="1" x14ac:dyDescent="0.25">
      <c r="A22" s="5" t="s">
        <v>13</v>
      </c>
      <c r="B22" s="24">
        <v>1026242.64</v>
      </c>
      <c r="C22" s="24">
        <v>698548.14</v>
      </c>
      <c r="D22" s="24">
        <v>1325134.54</v>
      </c>
      <c r="E22" s="24">
        <f>530123.12+649750.44</f>
        <v>1179873.56</v>
      </c>
      <c r="F22" s="24">
        <v>1319951.22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5549750.1000000006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0</v>
      </c>
    </row>
    <row r="24" spans="1:14" ht="17.25" customHeight="1" x14ac:dyDescent="0.25">
      <c r="A24" s="5" t="s">
        <v>15</v>
      </c>
      <c r="B24" s="24">
        <v>0</v>
      </c>
      <c r="C24" s="24">
        <v>131643.53</v>
      </c>
      <c r="D24" s="24">
        <v>0</v>
      </c>
      <c r="E24" s="24">
        <v>0</v>
      </c>
      <c r="F24" s="24">
        <v>696200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827843.53</v>
      </c>
    </row>
    <row r="25" spans="1:14" ht="17.25" customHeight="1" x14ac:dyDescent="0.25">
      <c r="A25" s="5" t="s">
        <v>16</v>
      </c>
      <c r="B25" s="24">
        <v>0</v>
      </c>
      <c r="C25" s="24">
        <v>109091.53</v>
      </c>
      <c r="D25" s="24">
        <v>0</v>
      </c>
      <c r="E25" s="24">
        <v>0</v>
      </c>
      <c r="F25" s="24">
        <v>305679.68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414771.20999999996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D27+D28+D29+D30+D31+D32+D33+D35</f>
        <v>1482603.54</v>
      </c>
      <c r="E26" s="25">
        <f>E27+E28+E29+E30+E31+E32+E35</f>
        <v>0</v>
      </c>
      <c r="F26" s="25">
        <f>F27+F28+F29+F30+F31+F32+F33+F35</f>
        <v>856333.05</v>
      </c>
      <c r="G26" s="25">
        <f>G27+G28+G29+G30+G31+G32</f>
        <v>0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3055083.59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6580</v>
      </c>
      <c r="E27" s="24">
        <v>0</v>
      </c>
      <c r="F27" s="24">
        <v>132319.28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3">SUM(B27:M27)</f>
        <v>138899.28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4099.9799999999996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4099.9799999999996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112570.18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112570.18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34135.040000000001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34135.040000000001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1421500</v>
      </c>
      <c r="E33" s="24">
        <v>0</v>
      </c>
      <c r="F33" s="24">
        <v>400000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2537647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54523.54</v>
      </c>
      <c r="E35" s="24">
        <v>0</v>
      </c>
      <c r="F35" s="24">
        <v>173208.57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227732.11000000002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24000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3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100772</v>
      </c>
      <c r="G52" s="25">
        <f>G54</f>
        <v>0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100772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100772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100772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18713727.129999999</v>
      </c>
      <c r="C83" s="26">
        <f>C52+C16+C10+C26</f>
        <v>17849471.489999998</v>
      </c>
      <c r="D83" s="26" t="s">
        <v>112</v>
      </c>
      <c r="E83" s="26">
        <f>E52+E16+E10+E26</f>
        <v>31799117.909999996</v>
      </c>
      <c r="F83" s="26">
        <f>F52+F16+F10+F26</f>
        <v>21875267.530000001</v>
      </c>
      <c r="G83" s="26">
        <f>G52+G16+G10</f>
        <v>0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109801465.97</v>
      </c>
    </row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47.25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2" t="s">
        <v>107</v>
      </c>
      <c r="B88" s="32"/>
      <c r="C88" s="30"/>
      <c r="D88" s="30"/>
      <c r="E88" s="32" t="s">
        <v>109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2023-06-05T14:45:19Z</cp:lastPrinted>
  <dcterms:created xsi:type="dcterms:W3CDTF">2021-07-29T18:58:50Z</dcterms:created>
  <dcterms:modified xsi:type="dcterms:W3CDTF">2023-06-05T14:46:17Z</dcterms:modified>
</cp:coreProperties>
</file>