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B575F284-85C0-48DC-8CD2-E5C9E029899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'!$1:$7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2" l="1"/>
  <c r="E83" i="3"/>
  <c r="E16" i="3"/>
  <c r="E22" i="3"/>
  <c r="D16" i="3"/>
  <c r="D26" i="3"/>
  <c r="D10" i="3"/>
  <c r="G25" i="2"/>
  <c r="G20" i="2"/>
  <c r="G16" i="2"/>
  <c r="G10" i="2"/>
  <c r="G14" i="2"/>
  <c r="C16" i="3"/>
  <c r="F23" i="2"/>
  <c r="F16" i="2"/>
  <c r="F15" i="2" s="1"/>
  <c r="F10" i="2"/>
  <c r="F14" i="2"/>
  <c r="E16" i="2"/>
  <c r="E14" i="2"/>
  <c r="E10" i="2"/>
  <c r="D28" i="1"/>
  <c r="D12" i="1"/>
  <c r="M16" i="3"/>
  <c r="M26" i="3"/>
  <c r="M52" i="3"/>
  <c r="P15" i="2"/>
  <c r="L16" i="3"/>
  <c r="E54" i="1"/>
  <c r="K26" i="3"/>
  <c r="Q33" i="2"/>
  <c r="Q56" i="2"/>
  <c r="Q55" i="2"/>
  <c r="Q54" i="2"/>
  <c r="H16" i="3" l="1"/>
  <c r="H52" i="3"/>
  <c r="H26" i="3"/>
  <c r="K15" i="2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G5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E52" i="3"/>
  <c r="E26" i="3"/>
  <c r="C26" i="3"/>
  <c r="K52" i="3"/>
  <c r="D52" i="3"/>
  <c r="C52" i="3"/>
  <c r="B52" i="3"/>
  <c r="B26" i="3"/>
  <c r="C15" i="2"/>
  <c r="D18" i="1" l="1"/>
  <c r="M10" i="3"/>
  <c r="D51" i="2"/>
  <c r="P51" i="2"/>
  <c r="D35" i="2"/>
  <c r="D15" i="2"/>
  <c r="N54" i="3"/>
  <c r="L26" i="3"/>
  <c r="L52" i="3"/>
  <c r="L10" i="3"/>
  <c r="I16" i="3"/>
  <c r="I10" i="3"/>
  <c r="I26" i="3"/>
  <c r="K10" i="3"/>
  <c r="K83" i="3" s="1"/>
  <c r="N35" i="3"/>
  <c r="N33" i="3"/>
  <c r="N32" i="3"/>
  <c r="N31" i="3"/>
  <c r="N30" i="3"/>
  <c r="N29" i="3"/>
  <c r="N28" i="3"/>
  <c r="N27" i="3"/>
  <c r="J52" i="3"/>
  <c r="I52" i="3"/>
  <c r="F52" i="3"/>
  <c r="N53" i="3"/>
  <c r="J26" i="3"/>
  <c r="G26" i="3"/>
  <c r="F26" i="3"/>
  <c r="N25" i="3"/>
  <c r="K16" i="3"/>
  <c r="J16" i="3"/>
  <c r="G16" i="3"/>
  <c r="F16" i="3"/>
  <c r="B16" i="3"/>
  <c r="N24" i="3"/>
  <c r="N23" i="3"/>
  <c r="N22" i="3"/>
  <c r="N21" i="3"/>
  <c r="N20" i="3"/>
  <c r="N19" i="3"/>
  <c r="N18" i="3"/>
  <c r="N17" i="3"/>
  <c r="J10" i="3"/>
  <c r="H10" i="3"/>
  <c r="H83" i="3" s="1"/>
  <c r="G10" i="3"/>
  <c r="F10" i="3"/>
  <c r="E10" i="3"/>
  <c r="C10" i="3"/>
  <c r="B10" i="3"/>
  <c r="N11" i="3"/>
  <c r="Q53" i="2"/>
  <c r="Q52" i="2"/>
  <c r="I51" i="2"/>
  <c r="O51" i="2"/>
  <c r="N51" i="2"/>
  <c r="M51" i="2"/>
  <c r="L51" i="2"/>
  <c r="K51" i="2"/>
  <c r="J51" i="2"/>
  <c r="Q28" i="2"/>
  <c r="Q34" i="2"/>
  <c r="Q32" i="2"/>
  <c r="Q31" i="2"/>
  <c r="Q30" i="2"/>
  <c r="Q29" i="2"/>
  <c r="Q27" i="2"/>
  <c r="Q26" i="2"/>
  <c r="Q24" i="2"/>
  <c r="Q22" i="2"/>
  <c r="Q19" i="2"/>
  <c r="Q18" i="2"/>
  <c r="Q17" i="2"/>
  <c r="L15" i="2"/>
  <c r="Q23" i="2"/>
  <c r="Q21" i="2"/>
  <c r="Q20" i="2"/>
  <c r="Q16" i="2"/>
  <c r="Q14" i="2"/>
  <c r="Q11" i="2"/>
  <c r="Q10" i="2"/>
  <c r="H51" i="2"/>
  <c r="G51" i="2"/>
  <c r="F51" i="2"/>
  <c r="E51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P25" i="2"/>
  <c r="O25" i="2"/>
  <c r="N25" i="2"/>
  <c r="M25" i="2"/>
  <c r="L25" i="2"/>
  <c r="K25" i="2"/>
  <c r="J25" i="2"/>
  <c r="I25" i="2"/>
  <c r="H25" i="2"/>
  <c r="F25" i="2"/>
  <c r="E25" i="2"/>
  <c r="O15" i="2"/>
  <c r="N15" i="2"/>
  <c r="M15" i="2"/>
  <c r="J15" i="2"/>
  <c r="I15" i="2"/>
  <c r="H15" i="2"/>
  <c r="G15" i="2"/>
  <c r="E15" i="2"/>
  <c r="P9" i="2"/>
  <c r="O9" i="2"/>
  <c r="N9" i="2"/>
  <c r="M9" i="2"/>
  <c r="L9" i="2"/>
  <c r="K9" i="2"/>
  <c r="J9" i="2"/>
  <c r="I9" i="2"/>
  <c r="H9" i="2"/>
  <c r="G9" i="2"/>
  <c r="F9" i="2"/>
  <c r="E9" i="2"/>
  <c r="C51" i="2"/>
  <c r="C35" i="2"/>
  <c r="D25" i="2"/>
  <c r="C25" i="2"/>
  <c r="C9" i="2"/>
  <c r="D9" i="2"/>
  <c r="G82" i="2" l="1"/>
  <c r="Q9" i="2"/>
  <c r="C83" i="3"/>
  <c r="B83" i="3"/>
  <c r="M83" i="3"/>
  <c r="F83" i="3"/>
  <c r="G83" i="3"/>
  <c r="J83" i="3"/>
  <c r="L83" i="3"/>
  <c r="C82" i="2"/>
  <c r="Q51" i="2"/>
  <c r="D82" i="2"/>
  <c r="I83" i="3"/>
  <c r="N26" i="3"/>
  <c r="N10" i="3"/>
  <c r="N16" i="3"/>
  <c r="N52" i="3"/>
  <c r="Q25" i="2"/>
  <c r="H82" i="2"/>
  <c r="Q15" i="2"/>
  <c r="P82" i="2"/>
  <c r="J82" i="2"/>
  <c r="N82" i="2"/>
  <c r="O82" i="2"/>
  <c r="I82" i="2"/>
  <c r="M82" i="2"/>
  <c r="L82" i="2"/>
  <c r="K82" i="2"/>
  <c r="F82" i="2"/>
  <c r="E82" i="2"/>
  <c r="D54" i="1"/>
  <c r="E38" i="1"/>
  <c r="D38" i="1"/>
  <c r="E28" i="1"/>
  <c r="E18" i="1"/>
  <c r="E12" i="1"/>
  <c r="E85" i="1" l="1"/>
  <c r="D85" i="1"/>
  <c r="N83" i="3"/>
  <c r="Q82" i="2"/>
</calcChain>
</file>

<file path=xl/sharedStrings.xml><?xml version="1.0" encoding="utf-8"?>
<sst xmlns="http://schemas.openxmlformats.org/spreadsheetml/2006/main" count="292" uniqueCount="113">
  <si>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</si>
  <si>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</si>
  <si>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</si>
  <si>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</si>
  <si>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</si>
  <si>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</si>
  <si>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</si>
  <si>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</si>
  <si>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</si>
  <si>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</si>
  <si>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</si>
  <si>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</si>
  <si>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</si>
  <si>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</si>
  <si>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</si>
  <si>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</si>
  <si>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</si>
  <si>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</si>
  <si>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</si>
  <si>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</si>
  <si>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</si>
  <si>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</si>
  <si>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</si>
  <si>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</si>
  <si>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</si>
  <si>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</si>
  <si>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</si>
  <si>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</si>
  <si>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</si>
  <si>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</si>
  <si>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</si>
  <si>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</si>
  <si>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</si>
  <si>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</si>
  <si>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</si>
  <si>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</si>
  <si>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</si>
  <si>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</si>
  <si>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</si>
  <si>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</si>
  <si>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</si>
  <si>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</si>
  <si>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</si>
  <si>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</si>
  <si>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</si>
  <si>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</si>
  <si>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</si>
  <si>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</si>
  <si>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</si>
  <si>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</si>
  <si>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</si>
  <si>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</si>
  <si>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</si>
  <si>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</si>
  <si>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</si>
  <si>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</si>
  <si>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</si>
  <si>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</si>
  <si>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</si>
  <si>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</si>
  <si>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</si>
  <si>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</si>
  <si>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</si>
  <si>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</si>
  <si>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</si>
  <si>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</si>
  <si>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</si>
  <si>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</si>
  <si>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</si>
  <si>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</si>
  <si>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</si>
  <si>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</si>
  <si>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</si>
  <si>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</si>
  <si>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</si>
  <si>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</si>
  <si>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</si>
  <si>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</si>
  <si>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</si>
  <si>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</si>
  <si>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</si>
  <si>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</si>
  <si>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</si>
  <si>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</si>
  <si>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</si>
  <si>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</si>
  <si>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</si>
  <si>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</si>
  <si>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</si>
  <si>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</si>
  <si>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</si>
  <si>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</si>
  <si>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</si>
  <si>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</si>
  <si>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</si>
  <si>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</si>
  <si>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</si>
  <si>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</si>
  <si>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</si>
  <si>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</si>
  <si>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</si>
  <si>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</si>
  <si>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</si>
  <si>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</si>
  <si>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</si>
  <si>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</si>
  <si>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</si>
  <si>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</si>
  <si>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Altagracia Ramona Peralta</t>
  </si>
  <si>
    <t xml:space="preserve">                                                                                                                     Directora Administrativa y Financiera </t>
  </si>
  <si>
    <t>Altagracia Ramona Peralta</t>
  </si>
  <si>
    <t xml:space="preserve">                                                                                                                      Directora  Administrativa y Financiera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</si>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</sst>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0" fillId="0" borderId="0" xfId="0" applyFont="1"/>
    <xf numFmtId="0" fontId="14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666750</xdr:colOff>
      <xdr:row>0</xdr:row>
      <xdr:rowOff>114300</xdr:rowOff>
    </xdr:from>
    <xdr:to>
      <xdr:col>5</xdr:col>
      <xdr:colOff>330835</xdr:colOff>
      <xdr:row>5</xdr:row>
      <xdr:rowOff>167005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00EB237-2C86-3E8B-AF53-AB03ECF60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114300"/>
          <a:ext cx="1950085" cy="1262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276225</xdr:colOff>
      <xdr:row>0</xdr:row>
      <xdr:rowOff>152400</xdr:rowOff>
    </xdr:from>
    <xdr:to>
      <xdr:col>16</xdr:col>
      <xdr:colOff>781050</xdr:colOff>
      <xdr:row>4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4097000" y="152400"/>
          <a:ext cx="1714500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14</xdr:col>
      <xdr:colOff>334791</xdr:colOff>
      <xdr:row>0</xdr:row>
      <xdr:rowOff>0</xdr:rowOff>
    </xdr:from>
    <xdr:to>
      <xdr:col>16</xdr:col>
      <xdr:colOff>640651</xdr:colOff>
      <xdr:row>4</xdr:row>
      <xdr:rowOff>171450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B56910F4-0375-A976-BF1E-298FB2B04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5566" y="0"/>
          <a:ext cx="1515535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171450</xdr:rowOff>
    </xdr:from>
    <xdr:to>
      <xdr:col>13</xdr:col>
      <xdr:colOff>676274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687550" y="361950"/>
          <a:ext cx="19430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781050</xdr:colOff>
      <xdr:row>0</xdr:row>
      <xdr:rowOff>0</xdr:rowOff>
    </xdr:from>
    <xdr:to>
      <xdr:col>13</xdr:col>
      <xdr:colOff>816610</xdr:colOff>
      <xdr:row>5</xdr:row>
      <xdr:rowOff>43180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A451AAFC-4916-9595-E0CF-008D9713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6125" y="0"/>
          <a:ext cx="1950085" cy="1262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44" workbookViewId="0">
      <selection activeCell="E35" sqref="E35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37" t="s">
        <v>98</v>
      </c>
      <c r="D3" s="37"/>
      <c r="E3" s="37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37" t="s">
        <v>99</v>
      </c>
      <c r="D4" s="37"/>
      <c r="E4" s="37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3">
        <v>2023</v>
      </c>
      <c r="D5" s="44"/>
      <c r="E5" s="4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38" t="s">
        <v>76</v>
      </c>
      <c r="D6" s="39"/>
      <c r="E6" s="39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38" t="s">
        <v>77</v>
      </c>
      <c r="D7" s="39"/>
      <c r="E7" s="39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0" t="s">
        <v>66</v>
      </c>
      <c r="D9" s="41" t="s">
        <v>94</v>
      </c>
      <c r="E9" s="41" t="s">
        <v>93</v>
      </c>
      <c r="F9" s="8"/>
    </row>
    <row r="10" spans="2:16" ht="23.25" customHeight="1" x14ac:dyDescent="0.25">
      <c r="C10" s="40"/>
      <c r="D10" s="42"/>
      <c r="E10" s="42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201090287</v>
      </c>
      <c r="E12" s="4">
        <f>E13+E14+E17</f>
        <v>201090287</v>
      </c>
      <c r="F12" s="8"/>
    </row>
    <row r="13" spans="2:16" x14ac:dyDescent="0.25">
      <c r="C13" s="5" t="s">
        <v>2</v>
      </c>
      <c r="D13" s="6">
        <v>162971440</v>
      </c>
      <c r="E13" s="6">
        <v>162971440</v>
      </c>
      <c r="F13" s="8"/>
    </row>
    <row r="14" spans="2:16" x14ac:dyDescent="0.25">
      <c r="C14" s="5" t="s">
        <v>3</v>
      </c>
      <c r="D14" s="6">
        <v>16002000</v>
      </c>
      <c r="E14" s="6">
        <v>16002000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22116847</v>
      </c>
      <c r="E17" s="6">
        <v>22116847</v>
      </c>
      <c r="F17" s="8"/>
    </row>
    <row r="18" spans="3:6" x14ac:dyDescent="0.25">
      <c r="C18" s="3" t="s">
        <v>7</v>
      </c>
      <c r="D18" s="4">
        <f>D19+D20+D21+D22+D23+D24+D25+D26+D27</f>
        <v>94648456</v>
      </c>
      <c r="E18" s="4">
        <f>E19+E20+E21+E22+E23+E24+E25+E26+E27</f>
        <v>95848456</v>
      </c>
      <c r="F18" s="8"/>
    </row>
    <row r="19" spans="3:6" x14ac:dyDescent="0.25">
      <c r="C19" s="5" t="s">
        <v>8</v>
      </c>
      <c r="D19" s="6">
        <v>22382750</v>
      </c>
      <c r="E19" s="6">
        <v>22382750</v>
      </c>
      <c r="F19" s="8"/>
    </row>
    <row r="20" spans="3:6" x14ac:dyDescent="0.25">
      <c r="C20" s="5" t="s">
        <v>9</v>
      </c>
      <c r="D20" s="6">
        <v>700000</v>
      </c>
      <c r="E20" s="6">
        <v>700000</v>
      </c>
      <c r="F20" s="8"/>
    </row>
    <row r="21" spans="3:6" x14ac:dyDescent="0.25">
      <c r="C21" s="5" t="s">
        <v>10</v>
      </c>
      <c r="D21" s="6">
        <v>4200000</v>
      </c>
      <c r="E21" s="6">
        <v>4200000</v>
      </c>
      <c r="F21" s="8"/>
    </row>
    <row r="22" spans="3:6" x14ac:dyDescent="0.25">
      <c r="C22" s="5" t="s">
        <v>11</v>
      </c>
      <c r="D22" s="6">
        <v>2720000</v>
      </c>
      <c r="E22" s="6">
        <v>2720000</v>
      </c>
      <c r="F22" s="8"/>
    </row>
    <row r="23" spans="3:6" x14ac:dyDescent="0.25">
      <c r="C23" s="5" t="s">
        <v>12</v>
      </c>
      <c r="D23" s="6">
        <v>20595526</v>
      </c>
      <c r="E23" s="6">
        <v>21795526</v>
      </c>
    </row>
    <row r="24" spans="3:6" x14ac:dyDescent="0.25">
      <c r="C24" s="5" t="s">
        <v>13</v>
      </c>
      <c r="D24" s="6">
        <v>13398400</v>
      </c>
      <c r="E24" s="6">
        <v>13398400</v>
      </c>
    </row>
    <row r="25" spans="3:6" x14ac:dyDescent="0.25">
      <c r="C25" s="5" t="s">
        <v>14</v>
      </c>
      <c r="D25" s="6">
        <v>2156200</v>
      </c>
      <c r="E25" s="6">
        <v>2156200</v>
      </c>
    </row>
    <row r="26" spans="3:6" x14ac:dyDescent="0.25">
      <c r="C26" s="5" t="s">
        <v>15</v>
      </c>
      <c r="D26" s="6">
        <v>25715580</v>
      </c>
      <c r="E26" s="6">
        <v>25715580</v>
      </c>
    </row>
    <row r="27" spans="3:6" x14ac:dyDescent="0.25">
      <c r="C27" s="5" t="s">
        <v>16</v>
      </c>
      <c r="D27" s="6">
        <v>2780000</v>
      </c>
      <c r="E27" s="6">
        <v>2780000</v>
      </c>
    </row>
    <row r="28" spans="3:6" x14ac:dyDescent="0.25">
      <c r="C28" s="3" t="s">
        <v>17</v>
      </c>
      <c r="D28" s="4">
        <f>D29+D30+D31+D32+D33+D34+D35+D37</f>
        <v>17410024</v>
      </c>
      <c r="E28" s="4">
        <f>E29+E30+E31+E32+E33+E34+E35+E37</f>
        <v>16186024</v>
      </c>
    </row>
    <row r="29" spans="3:6" x14ac:dyDescent="0.25">
      <c r="C29" s="5" t="s">
        <v>18</v>
      </c>
      <c r="D29" s="6">
        <v>5385000</v>
      </c>
      <c r="E29" s="6">
        <v>4185000</v>
      </c>
    </row>
    <row r="30" spans="3:6" x14ac:dyDescent="0.25">
      <c r="C30" s="5" t="s">
        <v>19</v>
      </c>
      <c r="D30" s="6">
        <v>308000</v>
      </c>
      <c r="E30" s="6">
        <v>308000</v>
      </c>
    </row>
    <row r="31" spans="3:6" x14ac:dyDescent="0.25">
      <c r="C31" s="5" t="s">
        <v>20</v>
      </c>
      <c r="D31" s="6">
        <v>675000</v>
      </c>
      <c r="E31" s="6">
        <v>675000</v>
      </c>
    </row>
    <row r="32" spans="3:6" x14ac:dyDescent="0.25">
      <c r="C32" s="5" t="s">
        <v>21</v>
      </c>
      <c r="D32" s="6">
        <v>50000</v>
      </c>
      <c r="E32" s="6">
        <v>50000</v>
      </c>
    </row>
    <row r="33" spans="3:5" x14ac:dyDescent="0.25">
      <c r="C33" s="5" t="s">
        <v>22</v>
      </c>
      <c r="D33" s="6">
        <v>385000</v>
      </c>
      <c r="E33" s="6">
        <v>385000</v>
      </c>
    </row>
    <row r="34" spans="3:5" x14ac:dyDescent="0.25">
      <c r="C34" s="5" t="s">
        <v>23</v>
      </c>
      <c r="D34" s="6">
        <v>120000</v>
      </c>
      <c r="E34" s="6">
        <v>120000</v>
      </c>
    </row>
    <row r="35" spans="3:5" x14ac:dyDescent="0.25">
      <c r="C35" s="5" t="s">
        <v>24</v>
      </c>
      <c r="D35" s="6">
        <v>7350000</v>
      </c>
      <c r="E35" s="6">
        <v>7350000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3137024</v>
      </c>
      <c r="E37" s="6">
        <v>3113024</v>
      </c>
    </row>
    <row r="38" spans="3:5" x14ac:dyDescent="0.25">
      <c r="C38" s="3" t="s">
        <v>27</v>
      </c>
      <c r="D38" s="4">
        <f>D39</f>
        <v>0</v>
      </c>
      <c r="E38" s="4">
        <f>E39</f>
        <v>24000</v>
      </c>
    </row>
    <row r="39" spans="3:5" x14ac:dyDescent="0.25">
      <c r="C39" s="5" t="s">
        <v>28</v>
      </c>
      <c r="D39" s="6">
        <v>0</v>
      </c>
      <c r="E39" s="6">
        <v>24000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2065000</v>
      </c>
      <c r="E54" s="4">
        <f>E55+E58+E59+E56</f>
        <v>2065000</v>
      </c>
    </row>
    <row r="55" spans="3:5" x14ac:dyDescent="0.25">
      <c r="C55" s="5" t="s">
        <v>44</v>
      </c>
      <c r="D55" s="6">
        <v>1965000</v>
      </c>
      <c r="E55" s="6">
        <v>1965000</v>
      </c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>
        <v>100000</v>
      </c>
      <c r="E59" s="6">
        <v>100000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315213767</v>
      </c>
      <c r="E85" s="23">
        <f>E54+E38+E28+E18+E12</f>
        <v>315213767</v>
      </c>
    </row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74803149606299213" bottom="0.74803149606299213" header="0.31496062992125984" footer="0.31496062992125984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89"/>
  <sheetViews>
    <sheetView showGridLines="0" tabSelected="1" workbookViewId="0">
      <selection activeCell="D22" sqref="D22"/>
    </sheetView>
  </sheetViews>
  <sheetFormatPr defaultColWidth="11.42578125" defaultRowHeight="15" x14ac:dyDescent="0.25"/>
  <cols>
    <col min="1" max="1" width="3.140625" customWidth="1"/>
    <col min="2" max="2" width="66.85546875" style="60" customWidth="1"/>
    <col min="3" max="3" width="15.42578125" customWidth="1"/>
    <col min="4" max="4" width="15.7109375" customWidth="1"/>
    <col min="5" max="5" width="14.28515625" customWidth="1"/>
    <col min="6" max="6" width="13" customWidth="1"/>
    <col min="7" max="7" width="12.5703125" customWidth="1"/>
    <col min="8" max="8" width="12.85546875" customWidth="1"/>
    <col min="9" max="9" width="8.7109375" customWidth="1"/>
    <col min="10" max="10" width="8.85546875" customWidth="1"/>
    <col min="11" max="11" width="8.7109375" customWidth="1"/>
    <col min="12" max="12" width="9.28515625" customWidth="1"/>
    <col min="13" max="13" width="8.42578125" customWidth="1"/>
    <col min="14" max="14" width="9.42578125" customWidth="1"/>
    <col min="15" max="15" width="8.140625" customWidth="1"/>
    <col min="16" max="16" width="10" customWidth="1"/>
    <col min="17" max="17" width="14.5703125" customWidth="1"/>
  </cols>
  <sheetData>
    <row r="1" spans="2:18" ht="23.25" customHeight="1" x14ac:dyDescent="0.25">
      <c r="B1" s="49" t="s">
        <v>98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2:18" ht="15.75" customHeight="1" x14ac:dyDescent="0.25">
      <c r="B2" s="51" t="s">
        <v>100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2:18" ht="9" customHeight="1" x14ac:dyDescent="0.25">
      <c r="B3" s="43">
        <v>2023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2:18" ht="15.75" customHeight="1" x14ac:dyDescent="0.25">
      <c r="B4" s="38" t="s">
        <v>92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2:18" ht="15" customHeight="1" x14ac:dyDescent="0.25">
      <c r="B5" s="39" t="s">
        <v>77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2:18" ht="25.5" customHeight="1" x14ac:dyDescent="0.25">
      <c r="B6" s="55" t="s">
        <v>66</v>
      </c>
      <c r="C6" s="41" t="s">
        <v>94</v>
      </c>
      <c r="D6" s="41" t="s">
        <v>93</v>
      </c>
      <c r="E6" s="46" t="s">
        <v>91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8"/>
    </row>
    <row r="7" spans="2:18" x14ac:dyDescent="0.25">
      <c r="B7" s="55"/>
      <c r="C7" s="42"/>
      <c r="D7" s="42"/>
      <c r="E7" s="15" t="s">
        <v>79</v>
      </c>
      <c r="F7" s="15" t="s">
        <v>80</v>
      </c>
      <c r="G7" s="15" t="s">
        <v>81</v>
      </c>
      <c r="H7" s="15" t="s">
        <v>82</v>
      </c>
      <c r="I7" s="16" t="s">
        <v>83</v>
      </c>
      <c r="J7" s="15" t="s">
        <v>84</v>
      </c>
      <c r="K7" s="16" t="s">
        <v>85</v>
      </c>
      <c r="L7" s="15" t="s">
        <v>86</v>
      </c>
      <c r="M7" s="15" t="s">
        <v>87</v>
      </c>
      <c r="N7" s="15" t="s">
        <v>88</v>
      </c>
      <c r="O7" s="15" t="s">
        <v>89</v>
      </c>
      <c r="P7" s="16" t="s">
        <v>90</v>
      </c>
      <c r="Q7" s="15" t="s">
        <v>78</v>
      </c>
    </row>
    <row r="8" spans="2:18" x14ac:dyDescent="0.25">
      <c r="B8" s="56" t="s">
        <v>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2:18" x14ac:dyDescent="0.25">
      <c r="B9" s="57" t="s">
        <v>1</v>
      </c>
      <c r="C9" s="25">
        <f>C10+C11+C14</f>
        <v>201090287</v>
      </c>
      <c r="D9" s="25">
        <f>D10+D11+D14</f>
        <v>201090287</v>
      </c>
      <c r="E9" s="25">
        <f t="shared" ref="E9:P9" si="0">E10+E11+E14</f>
        <v>14650701.149999999</v>
      </c>
      <c r="F9" s="25">
        <f t="shared" si="0"/>
        <v>14449534.359999999</v>
      </c>
      <c r="G9" s="25">
        <f t="shared" si="0"/>
        <v>14278573.42</v>
      </c>
      <c r="H9" s="25">
        <f t="shared" si="0"/>
        <v>25352064.809999999</v>
      </c>
      <c r="I9" s="25">
        <f t="shared" si="0"/>
        <v>0</v>
      </c>
      <c r="J9" s="25">
        <f t="shared" si="0"/>
        <v>0</v>
      </c>
      <c r="K9" s="25">
        <f t="shared" si="0"/>
        <v>0</v>
      </c>
      <c r="L9" s="25">
        <f t="shared" si="0"/>
        <v>0</v>
      </c>
      <c r="M9" s="25">
        <f t="shared" si="0"/>
        <v>0</v>
      </c>
      <c r="N9" s="25">
        <f t="shared" si="0"/>
        <v>0</v>
      </c>
      <c r="O9" s="25">
        <f t="shared" si="0"/>
        <v>0</v>
      </c>
      <c r="P9" s="25">
        <f t="shared" si="0"/>
        <v>0</v>
      </c>
      <c r="Q9" s="25">
        <f>SUM(E9:P9)</f>
        <v>68730873.739999995</v>
      </c>
    </row>
    <row r="10" spans="2:18" x14ac:dyDescent="0.25">
      <c r="B10" s="58" t="s">
        <v>2</v>
      </c>
      <c r="C10" s="24">
        <v>162971440</v>
      </c>
      <c r="D10" s="24">
        <v>162971440</v>
      </c>
      <c r="E10" s="24">
        <f>11437160.16+85000+547515+524511.54</f>
        <v>12594186.699999999</v>
      </c>
      <c r="F10" s="24">
        <f>11612230.09+188000+457600+104082.83</f>
        <v>12361912.92</v>
      </c>
      <c r="G10" s="24">
        <f>11595163.42+151500+68500+379845.41</f>
        <v>12195008.83</v>
      </c>
      <c r="H10" s="24">
        <v>23219626.129999999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f>SUM(E10:P10)</f>
        <v>60370734.579999998</v>
      </c>
    </row>
    <row r="11" spans="2:18" x14ac:dyDescent="0.25">
      <c r="B11" s="58" t="s">
        <v>3</v>
      </c>
      <c r="C11" s="24">
        <v>16002000</v>
      </c>
      <c r="D11" s="24">
        <v>16002000</v>
      </c>
      <c r="E11" s="24">
        <v>333500</v>
      </c>
      <c r="F11" s="24">
        <v>326500</v>
      </c>
      <c r="G11" s="24">
        <v>333500</v>
      </c>
      <c r="H11" s="24">
        <v>333500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f>SUM(E11:P11)</f>
        <v>1327000</v>
      </c>
    </row>
    <row r="12" spans="2:18" x14ac:dyDescent="0.25">
      <c r="B12" s="58" t="s">
        <v>4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17"/>
    </row>
    <row r="13" spans="2:18" x14ac:dyDescent="0.25">
      <c r="B13" s="58" t="s">
        <v>5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2:18" x14ac:dyDescent="0.25">
      <c r="B14" s="58" t="s">
        <v>6</v>
      </c>
      <c r="C14" s="24">
        <v>22116847</v>
      </c>
      <c r="D14" s="24">
        <v>22116847</v>
      </c>
      <c r="E14" s="24">
        <f>423326.8+426914.65+52985.16+380548.92+391158.71+48080.21</f>
        <v>1723014.45</v>
      </c>
      <c r="F14" s="24">
        <f>820940.99+837816.32+102364.13</f>
        <v>1761121.44</v>
      </c>
      <c r="G14" s="24">
        <f>814661.6+834013.09+101389.9</f>
        <v>1750064.5899999999</v>
      </c>
      <c r="H14" s="24">
        <v>1798938.68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f t="shared" ref="Q14:Q24" si="1">SUM(E14:P14)</f>
        <v>7033139.1599999992</v>
      </c>
    </row>
    <row r="15" spans="2:18" x14ac:dyDescent="0.25">
      <c r="B15" s="57" t="s">
        <v>7</v>
      </c>
      <c r="C15" s="25">
        <f>C16+C17+C18+C19+C20+C21+C22+C23+C24</f>
        <v>94648456</v>
      </c>
      <c r="D15" s="25">
        <f>D16+D17+D18+D19+D20+D21+D22+D23+D24</f>
        <v>95848456</v>
      </c>
      <c r="E15" s="25">
        <f t="shared" ref="E15:O15" si="2">E16+E17+E18+E19+E20+E21+E22+E23</f>
        <v>3346878.98</v>
      </c>
      <c r="F15" s="25">
        <f>F16+F17+F18+F19+F20+F21+F22+F23+F24</f>
        <v>3496127.78</v>
      </c>
      <c r="G15" s="25">
        <f t="shared" si="2"/>
        <v>3778704.9499999997</v>
      </c>
      <c r="H15" s="25">
        <f t="shared" si="2"/>
        <v>6447053.0999999996</v>
      </c>
      <c r="I15" s="25">
        <f t="shared" si="2"/>
        <v>0</v>
      </c>
      <c r="J15" s="25">
        <f t="shared" si="2"/>
        <v>0</v>
      </c>
      <c r="K15" s="25">
        <f>K16+K17+K18+K19+K20+K21+K22+K23+K24</f>
        <v>0</v>
      </c>
      <c r="L15" s="25">
        <f>L16+L17+L18+L19+L20+L21+L22+L23+L24</f>
        <v>0</v>
      </c>
      <c r="M15" s="25">
        <f t="shared" si="2"/>
        <v>0</v>
      </c>
      <c r="N15" s="25">
        <f t="shared" si="2"/>
        <v>0</v>
      </c>
      <c r="O15" s="25">
        <f t="shared" si="2"/>
        <v>0</v>
      </c>
      <c r="P15" s="25">
        <f>P16+P17+P18+P19+P20+P21+P22+P23+P24</f>
        <v>0</v>
      </c>
      <c r="Q15" s="25">
        <f t="shared" si="1"/>
        <v>17068764.809999999</v>
      </c>
    </row>
    <row r="16" spans="2:18" x14ac:dyDescent="0.25">
      <c r="B16" s="58" t="s">
        <v>8</v>
      </c>
      <c r="C16" s="24">
        <v>22382750</v>
      </c>
      <c r="D16" s="24">
        <v>22382750</v>
      </c>
      <c r="E16" s="24">
        <f>595154.24+277731.45+850178.77+597571.88</f>
        <v>2320636.34</v>
      </c>
      <c r="F16" s="24">
        <f>454347.01+242816.71+759296.66+680353.58</f>
        <v>2136813.96</v>
      </c>
      <c r="G16" s="24">
        <f>516422.87+245320.83+980623.85+559347.81</f>
        <v>2301715.36</v>
      </c>
      <c r="H16" s="24">
        <v>2103200.3199999998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f t="shared" si="1"/>
        <v>8862365.9800000004</v>
      </c>
    </row>
    <row r="17" spans="2:17" x14ac:dyDescent="0.25">
      <c r="B17" s="58" t="s">
        <v>9</v>
      </c>
      <c r="C17" s="24">
        <v>700000</v>
      </c>
      <c r="D17" s="24">
        <v>700000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f t="shared" si="1"/>
        <v>0</v>
      </c>
    </row>
    <row r="18" spans="2:17" x14ac:dyDescent="0.25">
      <c r="B18" s="58" t="s">
        <v>10</v>
      </c>
      <c r="C18" s="24">
        <v>4200000</v>
      </c>
      <c r="D18" s="24">
        <v>4200000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f t="shared" si="1"/>
        <v>0</v>
      </c>
    </row>
    <row r="19" spans="2:17" x14ac:dyDescent="0.25">
      <c r="B19" s="58" t="s">
        <v>11</v>
      </c>
      <c r="C19" s="24">
        <v>2720000</v>
      </c>
      <c r="D19" s="24">
        <v>2720000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f t="shared" si="1"/>
        <v>0</v>
      </c>
    </row>
    <row r="20" spans="2:17" x14ac:dyDescent="0.25">
      <c r="B20" s="58" t="s">
        <v>12</v>
      </c>
      <c r="C20" s="24">
        <v>20595526</v>
      </c>
      <c r="D20" s="24">
        <f>20595526+1200000</f>
        <v>21795526</v>
      </c>
      <c r="E20" s="24">
        <v>0</v>
      </c>
      <c r="F20" s="24">
        <v>323839.96999999997</v>
      </c>
      <c r="G20" s="24">
        <f>96190.65+55664.4</f>
        <v>151855.04999999999</v>
      </c>
      <c r="H20" s="24">
        <v>3163979.22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f t="shared" si="1"/>
        <v>3639674.24</v>
      </c>
    </row>
    <row r="21" spans="2:17" x14ac:dyDescent="0.25">
      <c r="B21" s="58" t="s">
        <v>13</v>
      </c>
      <c r="C21" s="24">
        <v>13398400</v>
      </c>
      <c r="D21" s="24">
        <v>13398400</v>
      </c>
      <c r="E21" s="24">
        <v>1026242.64</v>
      </c>
      <c r="F21" s="24">
        <v>698548.14</v>
      </c>
      <c r="G21" s="24">
        <v>1325134.54</v>
      </c>
      <c r="H21" s="24">
        <v>1179873.56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f t="shared" si="1"/>
        <v>4229798.8800000008</v>
      </c>
    </row>
    <row r="22" spans="2:17" ht="30" x14ac:dyDescent="0.25">
      <c r="B22" s="58" t="s">
        <v>14</v>
      </c>
      <c r="C22" s="24">
        <v>2156200</v>
      </c>
      <c r="D22" s="24">
        <v>2156200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f t="shared" si="1"/>
        <v>0</v>
      </c>
    </row>
    <row r="23" spans="2:17" x14ac:dyDescent="0.25">
      <c r="B23" s="58" t="s">
        <v>15</v>
      </c>
      <c r="C23" s="24">
        <v>25715580</v>
      </c>
      <c r="D23" s="24">
        <v>25715580</v>
      </c>
      <c r="E23" s="24">
        <v>0</v>
      </c>
      <c r="F23" s="24">
        <f>151650.65+76183.53</f>
        <v>227834.18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f t="shared" si="1"/>
        <v>227834.18</v>
      </c>
    </row>
    <row r="24" spans="2:17" x14ac:dyDescent="0.25">
      <c r="B24" s="58" t="s">
        <v>16</v>
      </c>
      <c r="C24" s="24">
        <v>2780000</v>
      </c>
      <c r="D24" s="24">
        <v>2780000</v>
      </c>
      <c r="E24" s="24">
        <v>0</v>
      </c>
      <c r="F24" s="24">
        <v>109091.53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f t="shared" si="1"/>
        <v>109091.53</v>
      </c>
    </row>
    <row r="25" spans="2:17" x14ac:dyDescent="0.25">
      <c r="B25" s="57" t="s">
        <v>17</v>
      </c>
      <c r="C25" s="25">
        <f>C26+C27+C28+C29+C30+C31+C32+C34</f>
        <v>17410024</v>
      </c>
      <c r="D25" s="25">
        <f>D26+D27+D28+D29+D30+D31+D32+D34</f>
        <v>16186024</v>
      </c>
      <c r="E25" s="25">
        <f t="shared" ref="E25:Q25" si="3">E26+E27+E28+E29+E30+E31+E32+E34</f>
        <v>716147</v>
      </c>
      <c r="F25" s="25">
        <f t="shared" si="3"/>
        <v>0</v>
      </c>
      <c r="G25" s="25">
        <f>G26+G27+G28+G29+G30+G31+G32+G34</f>
        <v>1482603.54</v>
      </c>
      <c r="H25" s="25">
        <f t="shared" si="3"/>
        <v>0</v>
      </c>
      <c r="I25" s="25">
        <f t="shared" si="3"/>
        <v>0</v>
      </c>
      <c r="J25" s="25">
        <f t="shared" si="3"/>
        <v>0</v>
      </c>
      <c r="K25" s="25">
        <f t="shared" si="3"/>
        <v>0</v>
      </c>
      <c r="L25" s="25">
        <f t="shared" si="3"/>
        <v>0</v>
      </c>
      <c r="M25" s="25">
        <f t="shared" si="3"/>
        <v>0</v>
      </c>
      <c r="N25" s="25">
        <f t="shared" si="3"/>
        <v>0</v>
      </c>
      <c r="O25" s="25">
        <f t="shared" si="3"/>
        <v>0</v>
      </c>
      <c r="P25" s="25">
        <f t="shared" si="3"/>
        <v>0</v>
      </c>
      <c r="Q25" s="25">
        <f t="shared" si="3"/>
        <v>2198750.54</v>
      </c>
    </row>
    <row r="26" spans="2:17" x14ac:dyDescent="0.25">
      <c r="B26" s="58" t="s">
        <v>18</v>
      </c>
      <c r="C26" s="24">
        <v>5385000</v>
      </c>
      <c r="D26" s="24">
        <v>4185000</v>
      </c>
      <c r="E26" s="24">
        <v>0</v>
      </c>
      <c r="F26" s="24">
        <v>0</v>
      </c>
      <c r="G26" s="24">
        <v>6580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f t="shared" ref="Q26:Q33" si="4">SUM(E26:P26)</f>
        <v>6580</v>
      </c>
    </row>
    <row r="27" spans="2:17" x14ac:dyDescent="0.25">
      <c r="B27" s="58" t="s">
        <v>19</v>
      </c>
      <c r="C27" s="24">
        <v>308000</v>
      </c>
      <c r="D27" s="24">
        <v>308000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f t="shared" si="4"/>
        <v>0</v>
      </c>
    </row>
    <row r="28" spans="2:17" x14ac:dyDescent="0.25">
      <c r="B28" s="58" t="s">
        <v>20</v>
      </c>
      <c r="C28" s="24">
        <v>675000</v>
      </c>
      <c r="D28" s="24">
        <v>675000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f t="shared" si="4"/>
        <v>0</v>
      </c>
    </row>
    <row r="29" spans="2:17" x14ac:dyDescent="0.25">
      <c r="B29" s="58" t="s">
        <v>21</v>
      </c>
      <c r="C29" s="24">
        <v>50000</v>
      </c>
      <c r="D29" s="24">
        <v>50000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f t="shared" si="4"/>
        <v>0</v>
      </c>
    </row>
    <row r="30" spans="2:17" x14ac:dyDescent="0.25">
      <c r="B30" s="58" t="s">
        <v>22</v>
      </c>
      <c r="C30" s="24">
        <v>385000</v>
      </c>
      <c r="D30" s="24">
        <v>385000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f t="shared" si="4"/>
        <v>0</v>
      </c>
    </row>
    <row r="31" spans="2:17" x14ac:dyDescent="0.25">
      <c r="B31" s="58" t="s">
        <v>23</v>
      </c>
      <c r="C31" s="24">
        <v>120000</v>
      </c>
      <c r="D31" s="24">
        <v>120000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f t="shared" si="4"/>
        <v>0</v>
      </c>
    </row>
    <row r="32" spans="2:17" x14ac:dyDescent="0.25">
      <c r="B32" s="58" t="s">
        <v>24</v>
      </c>
      <c r="C32" s="24">
        <v>7350000</v>
      </c>
      <c r="D32" s="24">
        <v>7350000</v>
      </c>
      <c r="E32" s="24">
        <v>716147</v>
      </c>
      <c r="F32" s="24">
        <v>0</v>
      </c>
      <c r="G32" s="24">
        <v>1421500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f t="shared" si="4"/>
        <v>2137647</v>
      </c>
    </row>
    <row r="33" spans="2:17" ht="30" x14ac:dyDescent="0.25">
      <c r="B33" s="58" t="s">
        <v>25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f t="shared" si="4"/>
        <v>0</v>
      </c>
    </row>
    <row r="34" spans="2:17" x14ac:dyDescent="0.25">
      <c r="B34" s="58" t="s">
        <v>26</v>
      </c>
      <c r="C34" s="24">
        <v>3137024</v>
      </c>
      <c r="D34" s="24">
        <v>3113024</v>
      </c>
      <c r="E34" s="24">
        <v>0</v>
      </c>
      <c r="F34" s="24">
        <v>0</v>
      </c>
      <c r="G34" s="24">
        <v>54523.54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f>SUM(E34:P34)</f>
        <v>54523.54</v>
      </c>
    </row>
    <row r="35" spans="2:17" x14ac:dyDescent="0.25">
      <c r="B35" s="57" t="s">
        <v>27</v>
      </c>
      <c r="C35" s="25">
        <f>C36</f>
        <v>0</v>
      </c>
      <c r="D35" s="25">
        <f>D36</f>
        <v>24000</v>
      </c>
      <c r="E35" s="25">
        <f t="shared" ref="E35:Q35" si="5">E36</f>
        <v>0</v>
      </c>
      <c r="F35" s="25">
        <f t="shared" si="5"/>
        <v>0</v>
      </c>
      <c r="G35" s="25">
        <f t="shared" si="5"/>
        <v>24000</v>
      </c>
      <c r="H35" s="25">
        <f t="shared" si="5"/>
        <v>0</v>
      </c>
      <c r="I35" s="25">
        <f t="shared" si="5"/>
        <v>0</v>
      </c>
      <c r="J35" s="25">
        <f t="shared" si="5"/>
        <v>0</v>
      </c>
      <c r="K35" s="25">
        <f t="shared" si="5"/>
        <v>0</v>
      </c>
      <c r="L35" s="25">
        <f t="shared" si="5"/>
        <v>0</v>
      </c>
      <c r="M35" s="25">
        <f t="shared" si="5"/>
        <v>0</v>
      </c>
      <c r="N35" s="25">
        <f t="shared" si="5"/>
        <v>0</v>
      </c>
      <c r="O35" s="25">
        <f t="shared" si="5"/>
        <v>0</v>
      </c>
      <c r="P35" s="25">
        <f t="shared" si="5"/>
        <v>0</v>
      </c>
      <c r="Q35" s="25">
        <f t="shared" si="5"/>
        <v>0</v>
      </c>
    </row>
    <row r="36" spans="2:17" x14ac:dyDescent="0.25">
      <c r="B36" s="58" t="s">
        <v>28</v>
      </c>
      <c r="C36" s="24">
        <v>0</v>
      </c>
      <c r="D36" s="24">
        <v>24000</v>
      </c>
      <c r="E36" s="24">
        <v>0</v>
      </c>
      <c r="F36" s="24">
        <v>0</v>
      </c>
      <c r="G36" s="24">
        <v>24000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</row>
    <row r="37" spans="2:17" x14ac:dyDescent="0.25">
      <c r="B37" s="58" t="s">
        <v>29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</row>
    <row r="38" spans="2:17" x14ac:dyDescent="0.25">
      <c r="B38" s="58" t="s">
        <v>30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</row>
    <row r="39" spans="2:17" ht="30" x14ac:dyDescent="0.25">
      <c r="B39" s="58" t="s">
        <v>31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</row>
    <row r="40" spans="2:17" ht="30" x14ac:dyDescent="0.25">
      <c r="B40" s="58" t="s">
        <v>32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</row>
    <row r="41" spans="2:17" x14ac:dyDescent="0.25">
      <c r="B41" s="58" t="s">
        <v>33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</row>
    <row r="42" spans="2:17" x14ac:dyDescent="0.25">
      <c r="B42" s="58" t="s">
        <v>34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</row>
    <row r="43" spans="2:17" x14ac:dyDescent="0.25">
      <c r="B43" s="58" t="s">
        <v>35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</row>
    <row r="44" spans="2:17" x14ac:dyDescent="0.25">
      <c r="B44" s="57" t="s">
        <v>36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2:17" x14ac:dyDescent="0.25">
      <c r="B45" s="58" t="s">
        <v>37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</row>
    <row r="46" spans="2:17" x14ac:dyDescent="0.25">
      <c r="B46" s="58" t="s">
        <v>38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</row>
    <row r="47" spans="2:17" x14ac:dyDescent="0.25">
      <c r="B47" s="58" t="s">
        <v>39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</row>
    <row r="48" spans="2:17" ht="30" x14ac:dyDescent="0.25">
      <c r="B48" s="58" t="s">
        <v>40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</row>
    <row r="49" spans="2:17" x14ac:dyDescent="0.25">
      <c r="B49" s="58" t="s">
        <v>41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</row>
    <row r="50" spans="2:17" x14ac:dyDescent="0.25">
      <c r="B50" s="58" t="s">
        <v>42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</row>
    <row r="51" spans="2:17" x14ac:dyDescent="0.25">
      <c r="B51" s="57" t="s">
        <v>43</v>
      </c>
      <c r="C51" s="25">
        <f>C52+C55+C56</f>
        <v>2065000</v>
      </c>
      <c r="D51" s="25">
        <f>D52+D55+D56+D53</f>
        <v>2065000</v>
      </c>
      <c r="E51" s="25">
        <f>E52+E55+E56</f>
        <v>0</v>
      </c>
      <c r="F51" s="25">
        <f>F52+F55+F56</f>
        <v>0</v>
      </c>
      <c r="G51" s="25">
        <f>G52+G55+G56</f>
        <v>0</v>
      </c>
      <c r="H51" s="25">
        <f>H52+H55+H56</f>
        <v>0</v>
      </c>
      <c r="I51" s="25">
        <f>I53</f>
        <v>0</v>
      </c>
      <c r="J51" s="25">
        <f t="shared" ref="J51:O51" si="6">J52+J55+J56</f>
        <v>0</v>
      </c>
      <c r="K51" s="25">
        <f t="shared" si="6"/>
        <v>0</v>
      </c>
      <c r="L51" s="25">
        <f t="shared" si="6"/>
        <v>0</v>
      </c>
      <c r="M51" s="25">
        <f t="shared" si="6"/>
        <v>0</v>
      </c>
      <c r="N51" s="25">
        <f t="shared" si="6"/>
        <v>0</v>
      </c>
      <c r="O51" s="25">
        <f t="shared" si="6"/>
        <v>0</v>
      </c>
      <c r="P51" s="25">
        <f>P52+P55+P56+P53</f>
        <v>0</v>
      </c>
      <c r="Q51" s="25">
        <f>SUM(E51:P51)</f>
        <v>0</v>
      </c>
    </row>
    <row r="52" spans="2:17" x14ac:dyDescent="0.25">
      <c r="B52" s="58" t="s">
        <v>44</v>
      </c>
      <c r="C52" s="24">
        <v>1965000</v>
      </c>
      <c r="D52" s="24">
        <v>1965000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/>
      <c r="N52" s="24"/>
      <c r="O52" s="24"/>
      <c r="P52" s="24"/>
      <c r="Q52" s="24">
        <f>SUM(E52:P52)</f>
        <v>0</v>
      </c>
    </row>
    <row r="53" spans="2:17" ht="30" x14ac:dyDescent="0.25">
      <c r="B53" s="58" t="s">
        <v>45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f>SUM(E53:P53)</f>
        <v>0</v>
      </c>
    </row>
    <row r="54" spans="2:17" x14ac:dyDescent="0.25">
      <c r="B54" s="58" t="s">
        <v>46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f t="shared" ref="Q54:Q56" si="7">SUM(E54:P54)</f>
        <v>0</v>
      </c>
    </row>
    <row r="55" spans="2:17" x14ac:dyDescent="0.25">
      <c r="B55" s="58" t="s">
        <v>47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f t="shared" si="7"/>
        <v>0</v>
      </c>
    </row>
    <row r="56" spans="2:17" x14ac:dyDescent="0.25">
      <c r="B56" s="58" t="s">
        <v>48</v>
      </c>
      <c r="C56" s="24">
        <v>100000</v>
      </c>
      <c r="D56" s="24">
        <v>100000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/>
      <c r="Q56" s="24">
        <f t="shared" si="7"/>
        <v>0</v>
      </c>
    </row>
    <row r="57" spans="2:17" x14ac:dyDescent="0.25">
      <c r="B57" s="58" t="s">
        <v>49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</row>
    <row r="58" spans="2:17" x14ac:dyDescent="0.25">
      <c r="B58" s="58" t="s">
        <v>50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</row>
    <row r="59" spans="2:17" x14ac:dyDescent="0.25">
      <c r="B59" s="58" t="s">
        <v>51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</row>
    <row r="60" spans="2:17" ht="30" x14ac:dyDescent="0.25">
      <c r="B60" s="58" t="s">
        <v>52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</row>
    <row r="61" spans="2:17" x14ac:dyDescent="0.25">
      <c r="B61" s="57" t="s">
        <v>53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2:17" x14ac:dyDescent="0.25">
      <c r="B62" s="58" t="s">
        <v>54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</row>
    <row r="63" spans="2:17" x14ac:dyDescent="0.25">
      <c r="B63" s="58" t="s">
        <v>55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</row>
    <row r="64" spans="2:17" x14ac:dyDescent="0.25">
      <c r="B64" s="58" t="s">
        <v>56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</row>
    <row r="65" spans="2:17" ht="30" x14ac:dyDescent="0.25">
      <c r="B65" s="58" t="s">
        <v>57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</row>
    <row r="66" spans="2:17" x14ac:dyDescent="0.25">
      <c r="B66" s="57" t="s">
        <v>58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2:17" x14ac:dyDescent="0.25">
      <c r="B67" s="58" t="s">
        <v>59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</row>
    <row r="68" spans="2:17" x14ac:dyDescent="0.25">
      <c r="B68" s="58" t="s">
        <v>60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</row>
    <row r="69" spans="2:17" x14ac:dyDescent="0.25">
      <c r="B69" s="57" t="s">
        <v>61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5">
      <c r="B70" s="58" t="s">
        <v>62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</row>
    <row r="71" spans="2:17" x14ac:dyDescent="0.25">
      <c r="B71" s="58" t="s">
        <v>63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</row>
    <row r="72" spans="2:17" x14ac:dyDescent="0.25">
      <c r="B72" s="58" t="s">
        <v>64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</row>
    <row r="73" spans="2:17" x14ac:dyDescent="0.25">
      <c r="B73" s="56" t="s">
        <v>67</v>
      </c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2:17" x14ac:dyDescent="0.25">
      <c r="B74" s="57" t="s">
        <v>68</v>
      </c>
      <c r="C74" s="25"/>
      <c r="D74" s="25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</row>
    <row r="75" spans="2:17" x14ac:dyDescent="0.25">
      <c r="B75" s="58" t="s">
        <v>69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</row>
    <row r="76" spans="2:17" x14ac:dyDescent="0.25">
      <c r="B76" s="58" t="s">
        <v>70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</row>
    <row r="77" spans="2:17" x14ac:dyDescent="0.25">
      <c r="B77" s="57" t="s">
        <v>71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2:17" x14ac:dyDescent="0.25">
      <c r="B78" s="58" t="s">
        <v>72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</row>
    <row r="79" spans="2:17" x14ac:dyDescent="0.25">
      <c r="B79" s="58" t="s">
        <v>73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</row>
    <row r="80" spans="2:17" x14ac:dyDescent="0.25">
      <c r="B80" s="57" t="s">
        <v>74</v>
      </c>
      <c r="C80" s="25">
        <v>0</v>
      </c>
      <c r="D80" s="25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</row>
    <row r="81" spans="2:17" x14ac:dyDescent="0.25">
      <c r="B81" s="58" t="s">
        <v>75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</row>
    <row r="82" spans="2:17" ht="21.75" customHeight="1" x14ac:dyDescent="0.25">
      <c r="B82" s="59" t="s">
        <v>65</v>
      </c>
      <c r="C82" s="28">
        <f>C51+C35+C25+C15+C9</f>
        <v>315213767</v>
      </c>
      <c r="D82" s="28">
        <f>D51+D35+D25+D15+D9</f>
        <v>315213767</v>
      </c>
      <c r="E82" s="28">
        <f t="shared" ref="E82:Q82" si="8">E51+E35+E25+E15+E9</f>
        <v>18713727.129999999</v>
      </c>
      <c r="F82" s="28">
        <f t="shared" si="8"/>
        <v>17945662.140000001</v>
      </c>
      <c r="G82" s="28">
        <f>G51+G35+G25+G15+G9</f>
        <v>19563881.91</v>
      </c>
      <c r="H82" s="28">
        <f t="shared" si="8"/>
        <v>31799117.909999996</v>
      </c>
      <c r="I82" s="28">
        <f t="shared" si="8"/>
        <v>0</v>
      </c>
      <c r="J82" s="28">
        <f t="shared" si="8"/>
        <v>0</v>
      </c>
      <c r="K82" s="28">
        <f t="shared" si="8"/>
        <v>0</v>
      </c>
      <c r="L82" s="28">
        <f t="shared" si="8"/>
        <v>0</v>
      </c>
      <c r="M82" s="28">
        <f t="shared" si="8"/>
        <v>0</v>
      </c>
      <c r="N82" s="28">
        <f t="shared" si="8"/>
        <v>0</v>
      </c>
      <c r="O82" s="28">
        <f t="shared" si="8"/>
        <v>0</v>
      </c>
      <c r="P82" s="28">
        <f t="shared" si="8"/>
        <v>0</v>
      </c>
      <c r="Q82" s="28">
        <f t="shared" si="8"/>
        <v>87998389.089999989</v>
      </c>
    </row>
    <row r="83" spans="2:17" ht="36" customHeight="1" x14ac:dyDescent="0.25"/>
    <row r="84" spans="2:17" ht="26.25" customHeight="1" x14ac:dyDescent="0.3">
      <c r="B84" s="61"/>
      <c r="C84" s="31" t="s">
        <v>102</v>
      </c>
      <c r="D84" s="30"/>
      <c r="E84" s="30"/>
      <c r="F84" s="30"/>
      <c r="G84" s="31" t="s">
        <v>103</v>
      </c>
      <c r="I84" s="32"/>
      <c r="K84" s="33"/>
      <c r="L84" s="30"/>
    </row>
    <row r="85" spans="2:17" s="53" customFormat="1" ht="32.25" customHeight="1" x14ac:dyDescent="0.3">
      <c r="B85" s="62"/>
      <c r="C85" s="54" t="s">
        <v>104</v>
      </c>
      <c r="D85" s="31"/>
      <c r="E85" s="30"/>
      <c r="F85" s="30"/>
      <c r="G85" s="54" t="s">
        <v>104</v>
      </c>
      <c r="I85" s="54"/>
      <c r="J85" s="30"/>
      <c r="K85" s="30"/>
      <c r="L85" s="30"/>
    </row>
    <row r="86" spans="2:17" ht="18.75" x14ac:dyDescent="0.3">
      <c r="B86" s="63"/>
      <c r="C86" s="32" t="s">
        <v>105</v>
      </c>
      <c r="D86" s="32"/>
      <c r="E86" s="30"/>
      <c r="F86" s="30"/>
      <c r="G86" s="32" t="s">
        <v>106</v>
      </c>
      <c r="H86" s="45" t="s">
        <v>110</v>
      </c>
      <c r="I86" s="45"/>
      <c r="J86" s="45"/>
      <c r="K86" s="45"/>
      <c r="L86" s="30"/>
    </row>
    <row r="87" spans="2:17" s="53" customFormat="1" ht="18.75" x14ac:dyDescent="0.3">
      <c r="B87" s="61"/>
      <c r="C87" s="31" t="s">
        <v>107</v>
      </c>
      <c r="D87" s="31"/>
      <c r="E87" s="30"/>
      <c r="F87" s="30"/>
      <c r="G87" s="31" t="s">
        <v>111</v>
      </c>
      <c r="I87" s="31"/>
      <c r="J87" s="30"/>
      <c r="K87" s="30"/>
      <c r="L87" s="30"/>
    </row>
    <row r="88" spans="2:17" ht="18.75" x14ac:dyDescent="0.3">
      <c r="E88" s="30"/>
      <c r="F88" s="30"/>
      <c r="G88" s="30"/>
      <c r="I88" s="30"/>
      <c r="J88" s="30"/>
      <c r="K88" s="30"/>
      <c r="L88" s="30"/>
    </row>
    <row r="89" spans="2:17" ht="18.75" x14ac:dyDescent="0.25">
      <c r="C89" s="32"/>
    </row>
  </sheetData>
  <mergeCells count="10">
    <mergeCell ref="H86:K86"/>
    <mergeCell ref="B5:Q5"/>
    <mergeCell ref="E6:Q6"/>
    <mergeCell ref="B1:Q1"/>
    <mergeCell ref="B2:Q2"/>
    <mergeCell ref="B6:B7"/>
    <mergeCell ref="C6:C7"/>
    <mergeCell ref="D6:D7"/>
    <mergeCell ref="B3:Q3"/>
    <mergeCell ref="B4:Q4"/>
  </mergeCells>
  <pageMargins left="0.11811023622047245" right="0.11811023622047245" top="0.19685039370078741" bottom="0.47244094488188981" header="0.31496062992125984" footer="0.31496062992125984"/>
  <pageSetup paperSize="5" scale="70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0"/>
  <sheetViews>
    <sheetView showGridLines="0" topLeftCell="A62" zoomScaleNormal="100" workbookViewId="0">
      <selection activeCell="A2" sqref="A2:N2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5" ht="28.5" customHeight="1" x14ac:dyDescent="0.25">
      <c r="A2" s="49" t="s">
        <v>98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5" ht="21" customHeight="1" x14ac:dyDescent="0.25">
      <c r="A3" s="51" t="s">
        <v>101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5" ht="15.75" x14ac:dyDescent="0.25">
      <c r="A4" s="43">
        <v>2023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5" ht="15.75" customHeight="1" x14ac:dyDescent="0.25">
      <c r="A5" s="38" t="s">
        <v>92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5" ht="15.75" customHeight="1" x14ac:dyDescent="0.25">
      <c r="A6" s="39" t="s">
        <v>77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14650701.149999999</v>
      </c>
      <c r="C10" s="25">
        <f t="shared" ref="C10:M10" si="0">C11+C12+C15</f>
        <v>14449534.359999999</v>
      </c>
      <c r="D10" s="25">
        <f>D11+D12+D15</f>
        <v>14278573.42</v>
      </c>
      <c r="E10" s="25">
        <f t="shared" si="0"/>
        <v>25352064.809999999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>I11+I12+I15</f>
        <v>0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>SUM(B10:M10)</f>
        <v>68730873.739999995</v>
      </c>
    </row>
    <row r="11" spans="1:15" ht="17.25" customHeight="1" x14ac:dyDescent="0.25">
      <c r="A11" s="5" t="s">
        <v>2</v>
      </c>
      <c r="B11" s="24">
        <v>12594186.699999999</v>
      </c>
      <c r="C11" s="24">
        <v>12361912.92</v>
      </c>
      <c r="D11" s="24">
        <v>12195008.83</v>
      </c>
      <c r="E11" s="24">
        <v>23219626.129999999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f>SUM(B11:M11)</f>
        <v>60370734.579999998</v>
      </c>
    </row>
    <row r="12" spans="1:15" ht="17.25" customHeight="1" x14ac:dyDescent="0.25">
      <c r="A12" s="5" t="s">
        <v>3</v>
      </c>
      <c r="B12" s="24">
        <v>333500</v>
      </c>
      <c r="C12" s="24">
        <v>326500</v>
      </c>
      <c r="D12" s="24">
        <v>333500</v>
      </c>
      <c r="E12" s="24">
        <v>333500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f>SUM(B12:M12)</f>
        <v>1327000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1723014.45</v>
      </c>
      <c r="C15" s="24">
        <v>1761121.44</v>
      </c>
      <c r="D15" s="24">
        <v>1750064.59</v>
      </c>
      <c r="E15" s="24">
        <v>1798938.68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f>SUM(B15:M15)</f>
        <v>7033139.1599999992</v>
      </c>
    </row>
    <row r="16" spans="1:15" ht="17.25" customHeight="1" x14ac:dyDescent="0.25">
      <c r="A16" s="3" t="s">
        <v>7</v>
      </c>
      <c r="B16" s="25">
        <f>B17+B18+B19+B20+B21+B22+B23+B24</f>
        <v>3346878.98</v>
      </c>
      <c r="C16" s="25">
        <f>C17+C18+C19+C20+C21+C22+C23+C24+C25</f>
        <v>3496127.78</v>
      </c>
      <c r="D16" s="25">
        <f>D17+D18+D19+D20+D21+D22+D23+D24</f>
        <v>3778704.9499999997</v>
      </c>
      <c r="E16" s="25">
        <f>E17+E18+E19+E20+E21+E22+E23+E24</f>
        <v>6447053.0999999996</v>
      </c>
      <c r="F16" s="25">
        <f t="shared" ref="F16:K16" si="1">F17+F18+F19+F20+F21+F22+F23+F24</f>
        <v>0</v>
      </c>
      <c r="G16" s="25">
        <f t="shared" si="1"/>
        <v>0</v>
      </c>
      <c r="H16" s="25">
        <f>H17+H18+H19+H20+H21+H22+H23+H24+H25</f>
        <v>0</v>
      </c>
      <c r="I16" s="25">
        <f>I17+I18+I19+I20+I21+I22+I23+I24+I25</f>
        <v>0</v>
      </c>
      <c r="J16" s="25">
        <f t="shared" si="1"/>
        <v>0</v>
      </c>
      <c r="K16" s="25">
        <f t="shared" si="1"/>
        <v>0</v>
      </c>
      <c r="L16" s="25">
        <f>L17+L18+L19+L20+L21+L22+L23+L24</f>
        <v>0</v>
      </c>
      <c r="M16" s="25">
        <f>M17+M18+M19+M20+M21+M22+M23+M24+M25</f>
        <v>0</v>
      </c>
      <c r="N16" s="25">
        <f>N17+N18+N19+N20+N21+N22+N23+N24+N25</f>
        <v>17068764.810000002</v>
      </c>
    </row>
    <row r="17" spans="1:14" ht="17.25" customHeight="1" x14ac:dyDescent="0.25">
      <c r="A17" s="5" t="s">
        <v>8</v>
      </c>
      <c r="B17" s="24">
        <v>2320636.34</v>
      </c>
      <c r="C17" s="24">
        <v>2136813.96</v>
      </c>
      <c r="D17" s="24">
        <v>2301715.36</v>
      </c>
      <c r="E17" s="24">
        <v>2103200.3199999998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f>SUM(B17:M17)</f>
        <v>8862365.9800000004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f t="shared" ref="N18:N23" si="2">SUM(B18:M18)</f>
        <v>0</v>
      </c>
    </row>
    <row r="19" spans="1:14" ht="17.25" customHeight="1" x14ac:dyDescent="0.25">
      <c r="A19" s="5" t="s">
        <v>10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f t="shared" si="2"/>
        <v>0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f t="shared" si="2"/>
        <v>0</v>
      </c>
    </row>
    <row r="21" spans="1:14" ht="17.25" customHeight="1" x14ac:dyDescent="0.25">
      <c r="A21" s="5" t="s">
        <v>12</v>
      </c>
      <c r="B21" s="24">
        <v>0</v>
      </c>
      <c r="C21" s="24">
        <v>323839.96999999997</v>
      </c>
      <c r="D21" s="24">
        <v>151855.04999999999</v>
      </c>
      <c r="E21" s="24">
        <v>3163979.22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f t="shared" si="2"/>
        <v>3639674.24</v>
      </c>
    </row>
    <row r="22" spans="1:14" ht="17.25" customHeight="1" x14ac:dyDescent="0.25">
      <c r="A22" s="5" t="s">
        <v>13</v>
      </c>
      <c r="B22" s="24">
        <v>1026242.64</v>
      </c>
      <c r="C22" s="24">
        <v>698548.14</v>
      </c>
      <c r="D22" s="24">
        <v>1325134.54</v>
      </c>
      <c r="E22" s="24">
        <f>530123.12+649750.44</f>
        <v>1179873.56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f t="shared" si="2"/>
        <v>4229798.8800000008</v>
      </c>
    </row>
    <row r="23" spans="1:14" ht="27" customHeight="1" x14ac:dyDescent="0.25">
      <c r="A23" s="29" t="s">
        <v>14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f t="shared" si="2"/>
        <v>0</v>
      </c>
    </row>
    <row r="24" spans="1:14" ht="17.25" customHeight="1" x14ac:dyDescent="0.25">
      <c r="A24" s="5" t="s">
        <v>15</v>
      </c>
      <c r="B24" s="24">
        <v>0</v>
      </c>
      <c r="C24" s="24">
        <v>227834.18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f>SUM(B24:M24)</f>
        <v>227834.18</v>
      </c>
    </row>
    <row r="25" spans="1:14" ht="17.25" customHeight="1" x14ac:dyDescent="0.25">
      <c r="A25" s="5" t="s">
        <v>16</v>
      </c>
      <c r="B25" s="24">
        <v>0</v>
      </c>
      <c r="C25" s="24">
        <v>109091.53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f>SUM(B25:M25)</f>
        <v>109091.53</v>
      </c>
    </row>
    <row r="26" spans="1:14" ht="17.25" customHeight="1" x14ac:dyDescent="0.25">
      <c r="A26" s="3" t="s">
        <v>17</v>
      </c>
      <c r="B26" s="25">
        <f>B27+B28+B29+B30+B31+B32+B33</f>
        <v>716147</v>
      </c>
      <c r="C26" s="25">
        <f>C27+C28+C29+C30+C31+C32+C33</f>
        <v>0</v>
      </c>
      <c r="D26" s="25">
        <f>D27+D28+D29+D30+D31+D32+D33+D35</f>
        <v>1482603.54</v>
      </c>
      <c r="E26" s="25">
        <f>E27+E28+E29+E30+E31+E32+E35</f>
        <v>0</v>
      </c>
      <c r="F26" s="25">
        <f>F27+F28+F29+F30+F31+F32</f>
        <v>0</v>
      </c>
      <c r="G26" s="25">
        <f>G27+G28+G29+G30+G31+G32</f>
        <v>0</v>
      </c>
      <c r="H26" s="25">
        <f>H27+H28+H29+H30+H31+H32+H33+H35</f>
        <v>0</v>
      </c>
      <c r="I26" s="25">
        <f>I27+I28+I29+I30+I31+I32+I33+I35</f>
        <v>0</v>
      </c>
      <c r="J26" s="25">
        <f>J27+J28+J29+J30+J31+J32</f>
        <v>0</v>
      </c>
      <c r="K26" s="25">
        <f>K27+K28+K29+K30+K31+K32+K33+K35</f>
        <v>0</v>
      </c>
      <c r="L26" s="25">
        <f>L27+L28+L29+L30+L31+L32+L33+L35</f>
        <v>0</v>
      </c>
      <c r="M26" s="25">
        <f>M27+M28+M29+M30+M31+M32+M33+M35</f>
        <v>0</v>
      </c>
      <c r="N26" s="25">
        <f>N27+N28+N29+N30+N31+N32+N33+N35</f>
        <v>2198750.54</v>
      </c>
    </row>
    <row r="27" spans="1:14" ht="17.25" customHeight="1" x14ac:dyDescent="0.25">
      <c r="A27" s="5" t="s">
        <v>18</v>
      </c>
      <c r="B27" s="24">
        <v>0</v>
      </c>
      <c r="C27" s="24">
        <v>0</v>
      </c>
      <c r="D27" s="24">
        <v>6580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f t="shared" ref="N27:N35" si="3">SUM(B27:M27)</f>
        <v>6580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3"/>
        <v>0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f t="shared" si="3"/>
        <v>0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3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f t="shared" si="3"/>
        <v>0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f t="shared" si="3"/>
        <v>0</v>
      </c>
    </row>
    <row r="33" spans="1:14" ht="17.25" customHeight="1" x14ac:dyDescent="0.25">
      <c r="A33" s="5" t="s">
        <v>24</v>
      </c>
      <c r="B33" s="24">
        <v>716147</v>
      </c>
      <c r="C33" s="24">
        <v>0</v>
      </c>
      <c r="D33" s="24">
        <v>1421500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f t="shared" si="3"/>
        <v>2137647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0</v>
      </c>
      <c r="D35" s="24">
        <v>54523.54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f t="shared" si="3"/>
        <v>54523.54</v>
      </c>
    </row>
    <row r="36" spans="1:14" ht="17.25" customHeight="1" x14ac:dyDescent="0.25">
      <c r="A36" s="3" t="s">
        <v>27</v>
      </c>
      <c r="B36" s="25">
        <f t="shared" ref="B36:N36" si="4">B37+B38+B39+B40+B41+B42</f>
        <v>0</v>
      </c>
      <c r="C36" s="25">
        <f t="shared" si="4"/>
        <v>0</v>
      </c>
      <c r="D36" s="25">
        <f t="shared" si="4"/>
        <v>24000</v>
      </c>
      <c r="E36" s="25">
        <f t="shared" si="4"/>
        <v>0</v>
      </c>
      <c r="F36" s="25">
        <f t="shared" si="4"/>
        <v>0</v>
      </c>
      <c r="G36" s="25">
        <f t="shared" si="4"/>
        <v>0</v>
      </c>
      <c r="H36" s="25">
        <f t="shared" si="4"/>
        <v>0</v>
      </c>
      <c r="I36" s="25">
        <f t="shared" si="4"/>
        <v>0</v>
      </c>
      <c r="J36" s="25">
        <f t="shared" si="4"/>
        <v>0</v>
      </c>
      <c r="K36" s="25">
        <f t="shared" si="4"/>
        <v>0</v>
      </c>
      <c r="L36" s="25">
        <f t="shared" si="4"/>
        <v>0</v>
      </c>
      <c r="M36" s="25">
        <f t="shared" si="4"/>
        <v>0</v>
      </c>
      <c r="N36" s="25">
        <f t="shared" si="4"/>
        <v>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24000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5">B46</f>
        <v>0</v>
      </c>
      <c r="C45" s="25">
        <f t="shared" si="5"/>
        <v>0</v>
      </c>
      <c r="D45" s="25">
        <f t="shared" si="5"/>
        <v>0</v>
      </c>
      <c r="E45" s="25">
        <f t="shared" si="5"/>
        <v>0</v>
      </c>
      <c r="F45" s="25">
        <f t="shared" si="5"/>
        <v>0</v>
      </c>
      <c r="G45" s="25">
        <f t="shared" si="5"/>
        <v>0</v>
      </c>
      <c r="H45" s="25">
        <f t="shared" si="5"/>
        <v>0</v>
      </c>
      <c r="I45" s="25">
        <f t="shared" si="5"/>
        <v>0</v>
      </c>
      <c r="J45" s="25">
        <f t="shared" si="5"/>
        <v>0</v>
      </c>
      <c r="K45" s="25">
        <f t="shared" si="5"/>
        <v>0</v>
      </c>
      <c r="L45" s="25">
        <f t="shared" si="5"/>
        <v>0</v>
      </c>
      <c r="M45" s="25">
        <f t="shared" si="5"/>
        <v>0</v>
      </c>
      <c r="N45" s="25">
        <f t="shared" si="5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</f>
        <v>0</v>
      </c>
      <c r="E52" s="25">
        <f>E53+E57</f>
        <v>0</v>
      </c>
      <c r="F52" s="25">
        <f>F54</f>
        <v>0</v>
      </c>
      <c r="G52" s="25">
        <f>G54</f>
        <v>0</v>
      </c>
      <c r="H52" s="25">
        <f>H53+H57</f>
        <v>0</v>
      </c>
      <c r="I52" s="25">
        <f>I53</f>
        <v>0</v>
      </c>
      <c r="J52" s="25">
        <f>J53</f>
        <v>0</v>
      </c>
      <c r="K52" s="25">
        <f>K53</f>
        <v>0</v>
      </c>
      <c r="L52" s="25">
        <f>L53</f>
        <v>0</v>
      </c>
      <c r="M52" s="25">
        <f>M53+M54+M57</f>
        <v>0</v>
      </c>
      <c r="N52" s="25">
        <f>SUM(B52:M52)</f>
        <v>0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f>SUM(B53:M53)</f>
        <v>0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f>SUM(B54:M54)</f>
        <v>0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>SUM(B56:M56)</f>
        <v>0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f>SUM(B57:M57)</f>
        <v>0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</row>
    <row r="62" spans="1:14" ht="17.25" customHeight="1" x14ac:dyDescent="0.25">
      <c r="A62" s="3" t="s">
        <v>53</v>
      </c>
      <c r="B62" s="25">
        <f t="shared" ref="B62:N62" si="6">B63</f>
        <v>0</v>
      </c>
      <c r="C62" s="25">
        <f t="shared" si="6"/>
        <v>0</v>
      </c>
      <c r="D62" s="25">
        <f t="shared" si="6"/>
        <v>0</v>
      </c>
      <c r="E62" s="25">
        <f t="shared" si="6"/>
        <v>0</v>
      </c>
      <c r="F62" s="25">
        <f t="shared" si="6"/>
        <v>0</v>
      </c>
      <c r="G62" s="25">
        <f t="shared" si="6"/>
        <v>0</v>
      </c>
      <c r="H62" s="25">
        <f t="shared" si="6"/>
        <v>0</v>
      </c>
      <c r="I62" s="25">
        <f t="shared" si="6"/>
        <v>0</v>
      </c>
      <c r="J62" s="25">
        <f t="shared" si="6"/>
        <v>0</v>
      </c>
      <c r="K62" s="25">
        <f t="shared" si="6"/>
        <v>0</v>
      </c>
      <c r="L62" s="25">
        <f t="shared" si="6"/>
        <v>0</v>
      </c>
      <c r="M62" s="25">
        <f t="shared" si="6"/>
        <v>0</v>
      </c>
      <c r="N62" s="25">
        <f t="shared" si="6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18713727.129999999</v>
      </c>
      <c r="C83" s="26">
        <f>C52+C16+C10+C26</f>
        <v>17945662.140000001</v>
      </c>
      <c r="D83" s="26" t="s">
        <v>112</v>
      </c>
      <c r="E83" s="26">
        <f>E52+E16+E10+E26</f>
        <v>31799117.909999996</v>
      </c>
      <c r="F83" s="26">
        <f>F52+F16+F10</f>
        <v>0</v>
      </c>
      <c r="G83" s="26">
        <f>G52+G16+G10</f>
        <v>0</v>
      </c>
      <c r="H83" s="26">
        <f>H52+H16+H10+H26</f>
        <v>0</v>
      </c>
      <c r="I83" s="26">
        <f>I52+I26+I16+I10</f>
        <v>0</v>
      </c>
      <c r="J83" s="26">
        <f>J52+J16+J10</f>
        <v>0</v>
      </c>
      <c r="K83" s="26">
        <f>K52+K16+K10+K26</f>
        <v>0</v>
      </c>
      <c r="L83" s="26">
        <f>L52+L16+L10+L26</f>
        <v>0</v>
      </c>
      <c r="M83" s="26">
        <f>M10+M16+M52+M26</f>
        <v>0</v>
      </c>
      <c r="N83" s="26">
        <f>N52+N26+N16+N10</f>
        <v>87998389.090000004</v>
      </c>
    </row>
    <row r="85" spans="1:14" ht="18.75" x14ac:dyDescent="0.3">
      <c r="A85" s="31" t="s">
        <v>102</v>
      </c>
      <c r="B85" s="30"/>
      <c r="C85" s="30"/>
      <c r="D85" s="30"/>
      <c r="E85" s="31" t="s">
        <v>103</v>
      </c>
      <c r="G85" s="32"/>
      <c r="I85" s="33"/>
      <c r="J85" s="30"/>
    </row>
    <row r="86" spans="1:14" ht="47.25" customHeight="1" x14ac:dyDescent="0.3">
      <c r="A86" s="34" t="s">
        <v>104</v>
      </c>
      <c r="B86" s="32"/>
      <c r="C86" s="30"/>
      <c r="D86" s="30"/>
      <c r="E86" s="34" t="s">
        <v>104</v>
      </c>
      <c r="G86" s="34"/>
      <c r="H86" s="30"/>
      <c r="I86" s="30"/>
      <c r="J86" s="30"/>
    </row>
    <row r="87" spans="1:14" ht="18.75" x14ac:dyDescent="0.3">
      <c r="A87" s="32" t="s">
        <v>105</v>
      </c>
      <c r="B87" s="32"/>
      <c r="C87" s="30"/>
      <c r="D87" s="30"/>
      <c r="E87" s="32" t="s">
        <v>108</v>
      </c>
      <c r="F87" s="36"/>
      <c r="G87" s="36"/>
      <c r="H87" s="36"/>
      <c r="I87" s="36"/>
      <c r="J87" s="30"/>
    </row>
    <row r="88" spans="1:14" ht="18.75" x14ac:dyDescent="0.3">
      <c r="A88" s="32" t="s">
        <v>107</v>
      </c>
      <c r="B88" s="32"/>
      <c r="C88" s="30"/>
      <c r="D88" s="30"/>
      <c r="E88" s="32" t="s">
        <v>109</v>
      </c>
      <c r="G88" s="32"/>
      <c r="H88" s="30"/>
      <c r="I88" s="30"/>
      <c r="J88" s="30"/>
    </row>
    <row r="89" spans="1:14" ht="18.75" x14ac:dyDescent="0.3">
      <c r="C89" s="30"/>
      <c r="D89" s="30"/>
      <c r="E89" s="30"/>
      <c r="G89" s="30"/>
      <c r="H89" s="30"/>
      <c r="I89" s="30"/>
      <c r="J89" s="30"/>
    </row>
    <row r="90" spans="1:14" ht="18.75" x14ac:dyDescent="0.25">
      <c r="A90" s="32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55118110236220474" bottom="0.59055118110236227" header="0.31496062992125984" footer="0.31496062992125984"/>
  <pageSetup paperSize="5"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2023-05-04T15:44:30Z</cp:lastPrinted>
  <dcterms:created xsi:type="dcterms:W3CDTF">2021-07-29T18:58:50Z</dcterms:created>
  <dcterms:modified xsi:type="dcterms:W3CDTF">2023-05-04T15:48:29Z</dcterms:modified>
</cp:coreProperties>
</file>