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077CC3AD-FCDA-484E-8E00-E094B5C261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2" i="3" l="1"/>
  <c r="D15" i="3"/>
  <c r="D25" i="3"/>
  <c r="D9" i="3"/>
  <c r="H28" i="2"/>
  <c r="H23" i="2"/>
  <c r="H19" i="2"/>
  <c r="H13" i="2"/>
  <c r="H17" i="2"/>
  <c r="C15" i="3"/>
  <c r="G19" i="2"/>
  <c r="G18" i="2" s="1"/>
  <c r="G13" i="2"/>
  <c r="G17" i="2"/>
  <c r="F19" i="2"/>
  <c r="F17" i="2"/>
  <c r="F13" i="2"/>
  <c r="D28" i="1"/>
  <c r="D12" i="1"/>
  <c r="M15" i="3"/>
  <c r="M25" i="3"/>
  <c r="M51" i="3"/>
  <c r="Q18" i="2"/>
  <c r="L15" i="3"/>
  <c r="E54" i="1"/>
  <c r="K25" i="3"/>
  <c r="R36" i="2"/>
  <c r="R59" i="2"/>
  <c r="R58" i="2"/>
  <c r="R57" i="2"/>
  <c r="H15" i="3" l="1"/>
  <c r="H51" i="3"/>
  <c r="H25" i="3"/>
  <c r="L18" i="2"/>
  <c r="N61" i="3"/>
  <c r="N44" i="3"/>
  <c r="N35" i="3"/>
  <c r="M61" i="3"/>
  <c r="L61" i="3"/>
  <c r="K61" i="3"/>
  <c r="J61" i="3"/>
  <c r="I61" i="3"/>
  <c r="H61" i="3"/>
  <c r="G61" i="3"/>
  <c r="F61" i="3"/>
  <c r="E61" i="3"/>
  <c r="D61" i="3"/>
  <c r="C61" i="3"/>
  <c r="B61" i="3"/>
  <c r="G51" i="3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11" i="3" l="1"/>
  <c r="N14" i="3"/>
  <c r="N56" i="3"/>
  <c r="N55" i="3"/>
  <c r="E51" i="3"/>
  <c r="E25" i="3"/>
  <c r="C25" i="3"/>
  <c r="K51" i="3"/>
  <c r="D51" i="3"/>
  <c r="D82" i="3" s="1"/>
  <c r="C51" i="3"/>
  <c r="B51" i="3"/>
  <c r="B25" i="3"/>
  <c r="D18" i="2"/>
  <c r="D18" i="1" l="1"/>
  <c r="M9" i="3"/>
  <c r="E54" i="2"/>
  <c r="Q54" i="2"/>
  <c r="E38" i="2"/>
  <c r="E18" i="2"/>
  <c r="N53" i="3"/>
  <c r="L25" i="3"/>
  <c r="L51" i="3"/>
  <c r="L9" i="3"/>
  <c r="I15" i="3"/>
  <c r="I9" i="3"/>
  <c r="I25" i="3"/>
  <c r="K9" i="3"/>
  <c r="N34" i="3"/>
  <c r="N32" i="3"/>
  <c r="N31" i="3"/>
  <c r="N30" i="3"/>
  <c r="N29" i="3"/>
  <c r="N28" i="3"/>
  <c r="N27" i="3"/>
  <c r="N26" i="3"/>
  <c r="J51" i="3"/>
  <c r="I51" i="3"/>
  <c r="F51" i="3"/>
  <c r="N52" i="3"/>
  <c r="J25" i="3"/>
  <c r="G25" i="3"/>
  <c r="F25" i="3"/>
  <c r="N24" i="3"/>
  <c r="K15" i="3"/>
  <c r="J15" i="3"/>
  <c r="G15" i="3"/>
  <c r="F15" i="3"/>
  <c r="E15" i="3"/>
  <c r="B15" i="3"/>
  <c r="N23" i="3"/>
  <c r="N22" i="3"/>
  <c r="N21" i="3"/>
  <c r="N20" i="3"/>
  <c r="N19" i="3"/>
  <c r="N18" i="3"/>
  <c r="N17" i="3"/>
  <c r="N16" i="3"/>
  <c r="J9" i="3"/>
  <c r="H9" i="3"/>
  <c r="H82" i="3" s="1"/>
  <c r="G9" i="3"/>
  <c r="F9" i="3"/>
  <c r="E9" i="3"/>
  <c r="C9" i="3"/>
  <c r="B9" i="3"/>
  <c r="N10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G28" i="2"/>
  <c r="F28" i="2"/>
  <c r="P18" i="2"/>
  <c r="O18" i="2"/>
  <c r="N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H85" i="2" l="1"/>
  <c r="K82" i="3"/>
  <c r="R12" i="2"/>
  <c r="E82" i="3"/>
  <c r="C82" i="3"/>
  <c r="B82" i="3"/>
  <c r="M82" i="3"/>
  <c r="F82" i="3"/>
  <c r="G82" i="3"/>
  <c r="J82" i="3"/>
  <c r="L82" i="3"/>
  <c r="D85" i="2"/>
  <c r="R54" i="2"/>
  <c r="R85" i="2" s="1"/>
  <c r="E85" i="2"/>
  <c r="I82" i="3"/>
  <c r="N25" i="3"/>
  <c r="N9" i="3"/>
  <c r="N15" i="3"/>
  <c r="N51" i="3"/>
  <c r="R28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8" i="1"/>
  <c r="E12" i="1"/>
  <c r="E85" i="1" l="1"/>
  <c r="D85" i="1"/>
</calcChain>
</file>

<file path=xl/sharedStrings.xml><?xml version="1.0" encoding="utf-8"?>
<sst xmlns="http://schemas.openxmlformats.org/spreadsheetml/2006/main" count="291" uniqueCount="112">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</sst>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6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583151" y="533400"/>
          <a:ext cx="1724024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15</xdr:col>
      <xdr:colOff>606200</xdr:colOff>
      <xdr:row>2</xdr:row>
      <xdr:rowOff>190500</xdr:rowOff>
    </xdr:from>
    <xdr:to>
      <xdr:col>17</xdr:col>
      <xdr:colOff>590550</xdr:colOff>
      <xdr:row>6</xdr:row>
      <xdr:rowOff>165853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5DF2C0-ACBC-4E56-9A7C-F9E260A9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0700" y="571500"/>
          <a:ext cx="1727425" cy="1004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114300</xdr:rowOff>
    </xdr:from>
    <xdr:to>
      <xdr:col>13</xdr:col>
      <xdr:colOff>352426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06575" y="114300"/>
          <a:ext cx="1695451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590550</xdr:colOff>
      <xdr:row>0</xdr:row>
      <xdr:rowOff>114300</xdr:rowOff>
    </xdr:from>
    <xdr:to>
      <xdr:col>13</xdr:col>
      <xdr:colOff>323821</xdr:colOff>
      <xdr:row>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409C9-9839-494C-AD61-91F7F49EA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14300"/>
          <a:ext cx="1647796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83" workbookViewId="0">
      <selection activeCell="H24" sqref="H2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201090287</v>
      </c>
      <c r="F12" s="8"/>
    </row>
    <row r="13" spans="2:16" x14ac:dyDescent="0.25">
      <c r="C13" s="5" t="s">
        <v>2</v>
      </c>
      <c r="D13" s="6">
        <v>162971440</v>
      </c>
      <c r="E13" s="6">
        <v>162971440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22116847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95848456</v>
      </c>
      <c r="F18" s="8"/>
    </row>
    <row r="19" spans="3:6" x14ac:dyDescent="0.25">
      <c r="C19" s="5" t="s">
        <v>8</v>
      </c>
      <c r="D19" s="6">
        <v>22382750</v>
      </c>
      <c r="E19" s="6">
        <v>22382750</v>
      </c>
      <c r="F19" s="8"/>
    </row>
    <row r="20" spans="3:6" x14ac:dyDescent="0.25">
      <c r="C20" s="5" t="s">
        <v>9</v>
      </c>
      <c r="D20" s="6">
        <v>700000</v>
      </c>
      <c r="E20" s="6">
        <v>700000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20595526</v>
      </c>
      <c r="E23" s="6">
        <v>20595526</v>
      </c>
    </row>
    <row r="24" spans="3:6" x14ac:dyDescent="0.25">
      <c r="C24" s="5" t="s">
        <v>13</v>
      </c>
      <c r="D24" s="6">
        <v>13398400</v>
      </c>
      <c r="E24" s="6">
        <v>13398400</v>
      </c>
    </row>
    <row r="25" spans="3:6" x14ac:dyDescent="0.25">
      <c r="C25" s="5" t="s">
        <v>14</v>
      </c>
      <c r="D25" s="6">
        <v>2156200</v>
      </c>
      <c r="E25" s="6">
        <v>2156200</v>
      </c>
    </row>
    <row r="26" spans="3:6" x14ac:dyDescent="0.25">
      <c r="C26" s="5" t="s">
        <v>15</v>
      </c>
      <c r="D26" s="6">
        <v>25715580</v>
      </c>
      <c r="E26" s="6">
        <v>26915580</v>
      </c>
    </row>
    <row r="27" spans="3:6" x14ac:dyDescent="0.25">
      <c r="C27" s="5" t="s">
        <v>16</v>
      </c>
      <c r="D27" s="6">
        <v>2780000</v>
      </c>
      <c r="E27" s="6">
        <v>2780000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16186024</v>
      </c>
    </row>
    <row r="29" spans="3:6" x14ac:dyDescent="0.25">
      <c r="C29" s="5" t="s">
        <v>18</v>
      </c>
      <c r="D29" s="6">
        <v>5385000</v>
      </c>
      <c r="E29" s="6">
        <v>4185000</v>
      </c>
    </row>
    <row r="30" spans="3:6" x14ac:dyDescent="0.25">
      <c r="C30" s="5" t="s">
        <v>19</v>
      </c>
      <c r="D30" s="6">
        <v>308000</v>
      </c>
      <c r="E30" s="6">
        <v>308000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385000</v>
      </c>
    </row>
    <row r="34" spans="3:5" x14ac:dyDescent="0.25">
      <c r="C34" s="5" t="s">
        <v>23</v>
      </c>
      <c r="D34" s="6">
        <v>120000</v>
      </c>
      <c r="E34" s="6">
        <v>120000</v>
      </c>
    </row>
    <row r="35" spans="3:5" x14ac:dyDescent="0.25">
      <c r="C35" s="5" t="s">
        <v>24</v>
      </c>
      <c r="D35" s="6">
        <v>7350000</v>
      </c>
      <c r="E35" s="6">
        <v>7350000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3113024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</f>
        <v>2065000</v>
      </c>
    </row>
    <row r="55" spans="3:5" x14ac:dyDescent="0.25">
      <c r="C55" s="5" t="s">
        <v>44</v>
      </c>
      <c r="D55" s="6">
        <v>1965000</v>
      </c>
      <c r="E55" s="6">
        <v>1965000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315213767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C15" sqref="C1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49" t="s">
        <v>98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43">
        <v>2023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201090287</v>
      </c>
      <c r="E12" s="25">
        <f>E13+E14+E17</f>
        <v>201090287</v>
      </c>
      <c r="F12" s="25">
        <f t="shared" ref="F12:Q12" si="0">F13+F14+F17</f>
        <v>14650701.149999999</v>
      </c>
      <c r="G12" s="25">
        <f t="shared" si="0"/>
        <v>14449534.359999999</v>
      </c>
      <c r="H12" s="25">
        <f t="shared" si="0"/>
        <v>14278573.42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>SUM(F12:Q12)</f>
        <v>43378808.93</v>
      </c>
    </row>
    <row r="13" spans="3:19" x14ac:dyDescent="0.25">
      <c r="C13" s="5" t="s">
        <v>2</v>
      </c>
      <c r="D13" s="24">
        <v>162971440</v>
      </c>
      <c r="E13" s="24">
        <v>162971440</v>
      </c>
      <c r="F13" s="24">
        <f>11437160.16+85000+547515+524511.54</f>
        <v>12594186.699999999</v>
      </c>
      <c r="G13" s="24">
        <f>11612230.09+188000+457600+104082.83</f>
        <v>12361912.92</v>
      </c>
      <c r="H13" s="24">
        <f>11595163.42+151500+68500+379845.41</f>
        <v>12195008.83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f>SUM(F13:Q13)</f>
        <v>37151108.449999996</v>
      </c>
    </row>
    <row r="14" spans="3:19" x14ac:dyDescent="0.25">
      <c r="C14" s="5" t="s">
        <v>3</v>
      </c>
      <c r="D14" s="24">
        <v>16002000</v>
      </c>
      <c r="E14" s="24">
        <v>16002000</v>
      </c>
      <c r="F14" s="24">
        <v>333500</v>
      </c>
      <c r="G14" s="24">
        <v>326500</v>
      </c>
      <c r="H14" s="24">
        <v>333500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f>SUM(F14:Q14)</f>
        <v>993500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22116847</v>
      </c>
      <c r="E17" s="24">
        <v>22116847</v>
      </c>
      <c r="F17" s="24">
        <f>423326.8+426914.65+52985.16+380548.92+391158.71+48080.21</f>
        <v>1723014.45</v>
      </c>
      <c r="G17" s="24">
        <f>820940.99+837816.32+102364.13</f>
        <v>1761121.44</v>
      </c>
      <c r="H17" s="24">
        <f>814661.6+834013.09+101389.9</f>
        <v>1750064.5899999999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f t="shared" ref="R17:R27" si="1">SUM(F17:Q17)</f>
        <v>5234200.4799999995</v>
      </c>
    </row>
    <row r="18" spans="3:18" x14ac:dyDescent="0.25">
      <c r="C18" s="3" t="s">
        <v>7</v>
      </c>
      <c r="D18" s="25">
        <f>D19+D20+D21+D22+D23+D24+D25+D26+D27</f>
        <v>94648456</v>
      </c>
      <c r="E18" s="25">
        <f>E19+E20+E21+E22+E23+E24+E25+E26+E27</f>
        <v>94648456</v>
      </c>
      <c r="F18" s="25">
        <f t="shared" ref="F18:P18" si="2">F19+F20+F21+F22+F23+F24+F25+F26</f>
        <v>3346878.98</v>
      </c>
      <c r="G18" s="25">
        <f>G19+G20+G21+G22+G23+G24+G25+G26+G27</f>
        <v>3399937.1299999994</v>
      </c>
      <c r="H18" s="25">
        <f t="shared" si="2"/>
        <v>3778704.9499999997</v>
      </c>
      <c r="I18" s="25">
        <f t="shared" si="2"/>
        <v>0</v>
      </c>
      <c r="J18" s="25">
        <f t="shared" si="2"/>
        <v>0</v>
      </c>
      <c r="K18" s="25">
        <f t="shared" si="2"/>
        <v>0</v>
      </c>
      <c r="L18" s="25">
        <f>L19+L20+L21+L22+L23+L24+L25+L26+L27</f>
        <v>0</v>
      </c>
      <c r="M18" s="25">
        <f>M19+M20+M21+M22+M23+M24+M25+M26+M27</f>
        <v>0</v>
      </c>
      <c r="N18" s="25">
        <f t="shared" si="2"/>
        <v>0</v>
      </c>
      <c r="O18" s="25">
        <f t="shared" si="2"/>
        <v>0</v>
      </c>
      <c r="P18" s="25">
        <f t="shared" si="2"/>
        <v>0</v>
      </c>
      <c r="Q18" s="25">
        <f>Q19+Q20+Q21+Q22+Q23+Q24+Q25+Q26+Q27</f>
        <v>0</v>
      </c>
      <c r="R18" s="25">
        <f t="shared" si="1"/>
        <v>10525521.059999999</v>
      </c>
    </row>
    <row r="19" spans="3:18" x14ac:dyDescent="0.25">
      <c r="C19" s="5" t="s">
        <v>8</v>
      </c>
      <c r="D19" s="24">
        <v>22382750</v>
      </c>
      <c r="E19" s="24">
        <v>22382750</v>
      </c>
      <c r="F19" s="24">
        <f>595154.24+277731.45+850178.77+597571.88</f>
        <v>2320636.34</v>
      </c>
      <c r="G19" s="24">
        <f>454347.01+242816.71+759296.66+680353.58</f>
        <v>2136813.96</v>
      </c>
      <c r="H19" s="24">
        <f>516422.87+245320.83+980623.85+559347.81</f>
        <v>2301715.36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f t="shared" si="1"/>
        <v>6759165.6600000001</v>
      </c>
    </row>
    <row r="20" spans="3:18" x14ac:dyDescent="0.25">
      <c r="C20" s="5" t="s">
        <v>9</v>
      </c>
      <c r="D20" s="24">
        <v>700000</v>
      </c>
      <c r="E20" s="24">
        <v>700000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f t="shared" si="1"/>
        <v>0</v>
      </c>
    </row>
    <row r="21" spans="3:18" x14ac:dyDescent="0.25">
      <c r="C21" s="5" t="s">
        <v>10</v>
      </c>
      <c r="D21" s="24">
        <v>4200000</v>
      </c>
      <c r="E21" s="24">
        <v>4200000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f t="shared" si="1"/>
        <v>0</v>
      </c>
    </row>
    <row r="22" spans="3:18" x14ac:dyDescent="0.25">
      <c r="C22" s="5" t="s">
        <v>11</v>
      </c>
      <c r="D22" s="24">
        <v>2720000</v>
      </c>
      <c r="E22" s="24">
        <v>2720000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f t="shared" si="1"/>
        <v>0</v>
      </c>
    </row>
    <row r="23" spans="3:18" x14ac:dyDescent="0.25">
      <c r="C23" s="5" t="s">
        <v>12</v>
      </c>
      <c r="D23" s="24">
        <v>20595526</v>
      </c>
      <c r="E23" s="24">
        <v>20595526</v>
      </c>
      <c r="F23" s="24">
        <v>0</v>
      </c>
      <c r="G23" s="24">
        <v>323839.96999999997</v>
      </c>
      <c r="H23" s="24">
        <f>96190.65+55664.4</f>
        <v>151855.04999999999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f t="shared" si="1"/>
        <v>475695.01999999996</v>
      </c>
    </row>
    <row r="24" spans="3:18" x14ac:dyDescent="0.25">
      <c r="C24" s="5" t="s">
        <v>13</v>
      </c>
      <c r="D24" s="24">
        <v>13398400</v>
      </c>
      <c r="E24" s="24">
        <v>13398400</v>
      </c>
      <c r="F24" s="24">
        <v>1026242.64</v>
      </c>
      <c r="G24" s="24">
        <v>698548.14</v>
      </c>
      <c r="H24" s="24">
        <v>1325134.54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f t="shared" si="1"/>
        <v>3049925.3200000003</v>
      </c>
    </row>
    <row r="25" spans="3:18" ht="30" x14ac:dyDescent="0.25">
      <c r="C25" s="29" t="s">
        <v>14</v>
      </c>
      <c r="D25" s="24">
        <v>2156200</v>
      </c>
      <c r="E25" s="24">
        <v>2156200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f t="shared" si="1"/>
        <v>0</v>
      </c>
    </row>
    <row r="26" spans="3:18" x14ac:dyDescent="0.25">
      <c r="C26" s="5" t="s">
        <v>15</v>
      </c>
      <c r="D26" s="24">
        <v>25715580</v>
      </c>
      <c r="E26" s="24">
        <v>25715580</v>
      </c>
      <c r="F26" s="24">
        <v>0</v>
      </c>
      <c r="G26" s="24">
        <v>131643.53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f t="shared" si="1"/>
        <v>131643.53</v>
      </c>
    </row>
    <row r="27" spans="3:18" x14ac:dyDescent="0.25">
      <c r="C27" s="5" t="s">
        <v>16</v>
      </c>
      <c r="D27" s="24">
        <v>2780000</v>
      </c>
      <c r="E27" s="24">
        <v>2780000</v>
      </c>
      <c r="F27" s="24">
        <v>0</v>
      </c>
      <c r="G27" s="24">
        <v>109091.53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f t="shared" si="1"/>
        <v>109091.53</v>
      </c>
    </row>
    <row r="28" spans="3:18" x14ac:dyDescent="0.25">
      <c r="C28" s="3" t="s">
        <v>17</v>
      </c>
      <c r="D28" s="25">
        <f>D29+D30+D31+D32+D33+D34+D35+D37</f>
        <v>17410024</v>
      </c>
      <c r="E28" s="25">
        <f>E29+E30+E31+E32+E33+E34+E35+E37</f>
        <v>17410024</v>
      </c>
      <c r="F28" s="25">
        <f t="shared" ref="F28:R28" si="3">F29+F30+F31+F32+F33+F34+F35+F37</f>
        <v>716147</v>
      </c>
      <c r="G28" s="25">
        <f t="shared" si="3"/>
        <v>0</v>
      </c>
      <c r="H28" s="25">
        <f>H29+H30+H31+H32+H33+H34+H35+H37</f>
        <v>1482603.54</v>
      </c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0</v>
      </c>
      <c r="R28" s="25">
        <f t="shared" si="3"/>
        <v>2198750.54</v>
      </c>
    </row>
    <row r="29" spans="3:18" x14ac:dyDescent="0.25">
      <c r="C29" s="5" t="s">
        <v>18</v>
      </c>
      <c r="D29" s="24">
        <v>5385000</v>
      </c>
      <c r="E29" s="24">
        <v>5385000</v>
      </c>
      <c r="F29" s="24">
        <v>0</v>
      </c>
      <c r="G29" s="24">
        <v>0</v>
      </c>
      <c r="H29" s="24">
        <v>6580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f t="shared" ref="R29:R36" si="4">SUM(F29:Q29)</f>
        <v>6580</v>
      </c>
    </row>
    <row r="30" spans="3:18" x14ac:dyDescent="0.25">
      <c r="C30" s="5" t="s">
        <v>19</v>
      </c>
      <c r="D30" s="24">
        <v>308000</v>
      </c>
      <c r="E30" s="24">
        <v>308000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4"/>
        <v>0</v>
      </c>
    </row>
    <row r="31" spans="3:18" x14ac:dyDescent="0.25">
      <c r="C31" s="5" t="s">
        <v>20</v>
      </c>
      <c r="D31" s="24">
        <v>675000</v>
      </c>
      <c r="E31" s="24">
        <v>675000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f t="shared" si="4"/>
        <v>0</v>
      </c>
    </row>
    <row r="32" spans="3:18" x14ac:dyDescent="0.25">
      <c r="C32" s="5" t="s">
        <v>21</v>
      </c>
      <c r="D32" s="24">
        <v>50000</v>
      </c>
      <c r="E32" s="24">
        <v>50000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4"/>
        <v>0</v>
      </c>
    </row>
    <row r="33" spans="3:18" x14ac:dyDescent="0.25">
      <c r="C33" s="5" t="s">
        <v>22</v>
      </c>
      <c r="D33" s="24">
        <v>385000</v>
      </c>
      <c r="E33" s="24">
        <v>385000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f t="shared" si="4"/>
        <v>0</v>
      </c>
    </row>
    <row r="34" spans="3:18" x14ac:dyDescent="0.25">
      <c r="C34" s="5" t="s">
        <v>23</v>
      </c>
      <c r="D34" s="24">
        <v>120000</v>
      </c>
      <c r="E34" s="24">
        <v>120000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f t="shared" si="4"/>
        <v>0</v>
      </c>
    </row>
    <row r="35" spans="3:18" x14ac:dyDescent="0.25">
      <c r="C35" s="5" t="s">
        <v>24</v>
      </c>
      <c r="D35" s="24">
        <v>7350000</v>
      </c>
      <c r="E35" s="24">
        <v>7350000</v>
      </c>
      <c r="F35" s="24">
        <v>716147</v>
      </c>
      <c r="G35" s="24">
        <v>0</v>
      </c>
      <c r="H35" s="24">
        <v>1421500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f t="shared" si="4"/>
        <v>2137647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4"/>
        <v>0</v>
      </c>
    </row>
    <row r="37" spans="3:18" x14ac:dyDescent="0.25">
      <c r="C37" s="5" t="s">
        <v>26</v>
      </c>
      <c r="D37" s="24">
        <v>3137024</v>
      </c>
      <c r="E37" s="24">
        <v>3137024</v>
      </c>
      <c r="F37" s="24">
        <v>0</v>
      </c>
      <c r="G37" s="24">
        <v>0</v>
      </c>
      <c r="H37" s="24">
        <v>54523.54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f>SUM(F37:Q37)</f>
        <v>54523.54</v>
      </c>
    </row>
    <row r="38" spans="3:18" x14ac:dyDescent="0.25">
      <c r="C38" s="3" t="s">
        <v>27</v>
      </c>
      <c r="D38" s="25">
        <f>D39</f>
        <v>0</v>
      </c>
      <c r="E38" s="25">
        <f>E39</f>
        <v>0</v>
      </c>
      <c r="F38" s="25">
        <f t="shared" ref="F38:R38" si="5">F39</f>
        <v>0</v>
      </c>
      <c r="G38" s="25">
        <f t="shared" si="5"/>
        <v>0</v>
      </c>
      <c r="H38" s="25">
        <f t="shared" si="5"/>
        <v>24000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24000</v>
      </c>
    </row>
    <row r="39" spans="3:18" x14ac:dyDescent="0.25">
      <c r="C39" s="5" t="s">
        <v>28</v>
      </c>
      <c r="D39" s="24">
        <v>0</v>
      </c>
      <c r="E39" s="24">
        <v>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2065000</v>
      </c>
      <c r="E54" s="25">
        <f>E55+E58+E59+E56</f>
        <v>2065000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J56</f>
        <v>0</v>
      </c>
      <c r="K54" s="25">
        <f t="shared" ref="K54:P54" si="6">K55+K58+K59</f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 t="shared" si="6"/>
        <v>0</v>
      </c>
      <c r="Q54" s="25">
        <f>Q55+Q58+Q59+Q56</f>
        <v>0</v>
      </c>
      <c r="R54" s="25">
        <f>SUM(F54:Q54)</f>
        <v>0</v>
      </c>
    </row>
    <row r="55" spans="3:18" x14ac:dyDescent="0.25">
      <c r="C55" s="5" t="s">
        <v>44</v>
      </c>
      <c r="D55" s="24">
        <v>1965000</v>
      </c>
      <c r="E55" s="24">
        <v>1965000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/>
      <c r="O55" s="24"/>
      <c r="P55" s="24"/>
      <c r="Q55" s="24"/>
      <c r="R55" s="24">
        <f>SUM(F55:Q55)</f>
        <v>0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7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7"/>
        <v>0</v>
      </c>
    </row>
    <row r="59" spans="3:18" x14ac:dyDescent="0.25">
      <c r="C59" s="5" t="s">
        <v>48</v>
      </c>
      <c r="D59" s="24">
        <v>100000</v>
      </c>
      <c r="E59" s="24">
        <v>100000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/>
      <c r="R59" s="24">
        <f t="shared" si="7"/>
        <v>0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315213767</v>
      </c>
      <c r="E85" s="28">
        <f>E54+E38+E28+E18+E12</f>
        <v>315213767</v>
      </c>
      <c r="F85" s="28">
        <f t="shared" ref="F85:Q85" si="8">F54+F38+F28+F18+F12</f>
        <v>18713727.129999999</v>
      </c>
      <c r="G85" s="28">
        <f t="shared" si="8"/>
        <v>17849471.489999998</v>
      </c>
      <c r="H85" s="28">
        <f>H54+H38+H28+H18+H12</f>
        <v>19563881.91</v>
      </c>
      <c r="I85" s="28">
        <f t="shared" si="8"/>
        <v>0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0</v>
      </c>
      <c r="R85" s="28">
        <f>R54+R38+R28+R18+R12</f>
        <v>56127080.530000001</v>
      </c>
    </row>
    <row r="86" spans="3:18" ht="22.5" customHeight="1" x14ac:dyDescent="0.25"/>
    <row r="87" spans="3:18" ht="18.75" x14ac:dyDescent="0.3">
      <c r="C87" s="31"/>
      <c r="D87" s="31" t="s">
        <v>102</v>
      </c>
      <c r="E87" s="30"/>
      <c r="F87" s="30"/>
      <c r="G87" s="30"/>
      <c r="H87" s="31" t="s">
        <v>103</v>
      </c>
      <c r="J87" s="32"/>
      <c r="L87" s="33"/>
      <c r="M87" s="30"/>
    </row>
    <row r="88" spans="3:18" ht="30" customHeight="1" x14ac:dyDescent="0.3">
      <c r="C88" s="34"/>
      <c r="D88" s="34" t="s">
        <v>104</v>
      </c>
      <c r="E88" s="32"/>
      <c r="F88" s="30"/>
      <c r="G88" s="30"/>
      <c r="H88" s="34" t="s">
        <v>104</v>
      </c>
      <c r="J88" s="34"/>
      <c r="K88" s="30"/>
      <c r="L88" s="30"/>
      <c r="M88" s="30"/>
    </row>
    <row r="89" spans="3:18" ht="18.75" x14ac:dyDescent="0.3">
      <c r="C89" s="32"/>
      <c r="D89" s="32" t="s">
        <v>105</v>
      </c>
      <c r="E89" s="32"/>
      <c r="F89" s="30"/>
      <c r="G89" s="30"/>
      <c r="H89" s="32" t="s">
        <v>106</v>
      </c>
      <c r="I89" s="45" t="s">
        <v>110</v>
      </c>
      <c r="J89" s="45"/>
      <c r="K89" s="45"/>
      <c r="L89" s="45"/>
      <c r="M89" s="30"/>
    </row>
    <row r="90" spans="3:18" s="55" customFormat="1" ht="18.75" x14ac:dyDescent="0.3">
      <c r="C90" s="31"/>
      <c r="D90" s="31" t="s">
        <v>107</v>
      </c>
      <c r="E90" s="31"/>
      <c r="F90" s="30"/>
      <c r="G90" s="30"/>
      <c r="H90" s="31" t="s">
        <v>111</v>
      </c>
      <c r="J90" s="31"/>
      <c r="K90" s="30"/>
      <c r="L90" s="30"/>
      <c r="M90" s="30"/>
    </row>
    <row r="91" spans="3:18" ht="18.75" x14ac:dyDescent="0.3">
      <c r="F91" s="30"/>
      <c r="G91" s="30"/>
      <c r="H91" s="30"/>
      <c r="J91" s="30"/>
      <c r="K91" s="30"/>
      <c r="L91" s="30"/>
      <c r="M91" s="30"/>
    </row>
    <row r="92" spans="3:18" ht="18.75" x14ac:dyDescent="0.25">
      <c r="D92" s="32"/>
    </row>
  </sheetData>
  <mergeCells count="10">
    <mergeCell ref="I89:L89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9"/>
  <sheetViews>
    <sheetView showGridLines="0" zoomScaleNormal="100" workbookViewId="0">
      <selection activeCell="L89" sqref="L89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1" spans="1:15" ht="22.5" customHeight="1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18" customHeight="1" x14ac:dyDescent="0.25">
      <c r="A2" s="51" t="s">
        <v>101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13.5" customHeight="1" x14ac:dyDescent="0.25">
      <c r="A3" s="43">
        <v>2023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75" customHeight="1" x14ac:dyDescent="0.25">
      <c r="A4" s="38" t="s">
        <v>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15.75" customHeight="1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4.5" customHeight="1" x14ac:dyDescent="0.25"/>
    <row r="7" spans="1:15" ht="42.75" customHeight="1" x14ac:dyDescent="0.25">
      <c r="A7" s="7" t="s">
        <v>66</v>
      </c>
      <c r="B7" s="18" t="s">
        <v>79</v>
      </c>
      <c r="C7" s="18" t="s">
        <v>80</v>
      </c>
      <c r="D7" s="18" t="s">
        <v>81</v>
      </c>
      <c r="E7" s="18" t="s">
        <v>82</v>
      </c>
      <c r="F7" s="19" t="s">
        <v>83</v>
      </c>
      <c r="G7" s="18" t="s">
        <v>84</v>
      </c>
      <c r="H7" s="19" t="s">
        <v>85</v>
      </c>
      <c r="I7" s="18" t="s">
        <v>86</v>
      </c>
      <c r="J7" s="35" t="s">
        <v>87</v>
      </c>
      <c r="K7" s="35" t="s">
        <v>88</v>
      </c>
      <c r="L7" s="35" t="s">
        <v>89</v>
      </c>
      <c r="M7" s="35" t="s">
        <v>90</v>
      </c>
      <c r="N7" s="18" t="s">
        <v>78</v>
      </c>
    </row>
    <row r="8" spans="1:15" x14ac:dyDescent="0.25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x14ac:dyDescent="0.25">
      <c r="A9" s="3" t="s">
        <v>1</v>
      </c>
      <c r="B9" s="25">
        <f>B10+B11+B14</f>
        <v>14650701.149999999</v>
      </c>
      <c r="C9" s="25">
        <f t="shared" ref="C9:M9" si="0">C10+C11+C14</f>
        <v>14449534.359999999</v>
      </c>
      <c r="D9" s="25">
        <f>D10+D11+D14</f>
        <v>14278573.42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>I10+I11+I14</f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>SUM(B9:M9)</f>
        <v>43378808.93</v>
      </c>
    </row>
    <row r="10" spans="1:15" ht="17.25" customHeight="1" x14ac:dyDescent="0.25">
      <c r="A10" s="5" t="s">
        <v>2</v>
      </c>
      <c r="B10" s="24">
        <v>12594186.699999999</v>
      </c>
      <c r="C10" s="24">
        <v>12361912.92</v>
      </c>
      <c r="D10" s="24">
        <v>12195008.83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f>SUM(B10:M10)</f>
        <v>37151108.449999996</v>
      </c>
    </row>
    <row r="11" spans="1:15" ht="17.25" customHeight="1" x14ac:dyDescent="0.25">
      <c r="A11" s="5" t="s">
        <v>3</v>
      </c>
      <c r="B11" s="24">
        <v>333500</v>
      </c>
      <c r="C11" s="24">
        <v>326500</v>
      </c>
      <c r="D11" s="24">
        <v>333500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993500</v>
      </c>
    </row>
    <row r="12" spans="1:15" ht="17.25" customHeight="1" x14ac:dyDescent="0.25">
      <c r="A12" s="5" t="s">
        <v>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17"/>
    </row>
    <row r="13" spans="1:15" ht="17.25" customHeight="1" x14ac:dyDescent="0.25">
      <c r="A13" s="5" t="s">
        <v>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</row>
    <row r="14" spans="1:15" ht="17.25" customHeight="1" x14ac:dyDescent="0.25">
      <c r="A14" s="5" t="s">
        <v>6</v>
      </c>
      <c r="B14" s="24">
        <v>1723014.45</v>
      </c>
      <c r="C14" s="24">
        <v>1761121.44</v>
      </c>
      <c r="D14" s="24">
        <v>1750064.59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f>SUM(B14:M14)</f>
        <v>5234200.4799999995</v>
      </c>
    </row>
    <row r="15" spans="1:15" ht="17.25" customHeight="1" x14ac:dyDescent="0.25">
      <c r="A15" s="3" t="s">
        <v>7</v>
      </c>
      <c r="B15" s="25">
        <f>B16+B17+B18+B19+B20+B21+B22+B23</f>
        <v>3346878.98</v>
      </c>
      <c r="C15" s="25">
        <f>C16+C17+C18+C19+C20+C21+C22+C23+C24</f>
        <v>3399937.1299999994</v>
      </c>
      <c r="D15" s="25">
        <f>D16+D17+D18+D19+D20+D21+D22+D23</f>
        <v>3778704.9499999997</v>
      </c>
      <c r="E15" s="25">
        <f t="shared" ref="E15:K15" si="1">E16+E17+E18+E19+E20+E21+E22+E23</f>
        <v>0</v>
      </c>
      <c r="F15" s="25">
        <f t="shared" si="1"/>
        <v>0</v>
      </c>
      <c r="G15" s="25">
        <f t="shared" si="1"/>
        <v>0</v>
      </c>
      <c r="H15" s="25">
        <f>H16+H17+H18+H19+H20+H21+H22+H23+H24</f>
        <v>0</v>
      </c>
      <c r="I15" s="25">
        <f>I16+I17+I18+I19+I20+I21+I22+I23+I24</f>
        <v>0</v>
      </c>
      <c r="J15" s="25">
        <f t="shared" si="1"/>
        <v>0</v>
      </c>
      <c r="K15" s="25">
        <f t="shared" si="1"/>
        <v>0</v>
      </c>
      <c r="L15" s="25">
        <f>L16+L17+L18+L19+L20+L21+L22+L23</f>
        <v>0</v>
      </c>
      <c r="M15" s="25">
        <f>M16+M17+M18+M19+M20+M21+M22+M23+M24</f>
        <v>0</v>
      </c>
      <c r="N15" s="25">
        <f>N16+N17+N18+N19+N20+N21+N22+N23+N24</f>
        <v>10525521.059999999</v>
      </c>
    </row>
    <row r="16" spans="1:15" ht="17.25" customHeight="1" x14ac:dyDescent="0.25">
      <c r="A16" s="5" t="s">
        <v>8</v>
      </c>
      <c r="B16" s="24">
        <v>2320636.34</v>
      </c>
      <c r="C16" s="24">
        <v>2136813.96</v>
      </c>
      <c r="D16" s="24">
        <v>2301715.36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f>SUM(B16:M16)</f>
        <v>6759165.6600000001</v>
      </c>
    </row>
    <row r="17" spans="1:14" ht="17.25" customHeight="1" x14ac:dyDescent="0.25">
      <c r="A17" s="5" t="s">
        <v>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 t="shared" ref="N17:N22" si="2">SUM(B17:M17)</f>
        <v>0</v>
      </c>
    </row>
    <row r="18" spans="1:14" ht="17.25" customHeight="1" x14ac:dyDescent="0.25">
      <c r="A18" s="5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si="2"/>
        <v>0</v>
      </c>
    </row>
    <row r="19" spans="1:14" ht="17.25" customHeight="1" x14ac:dyDescent="0.25">
      <c r="A19" s="5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12</v>
      </c>
      <c r="B20" s="24">
        <v>0</v>
      </c>
      <c r="C20" s="24">
        <v>323839.96999999997</v>
      </c>
      <c r="D20" s="24">
        <v>151855.04999999999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475695.01999999996</v>
      </c>
    </row>
    <row r="21" spans="1:14" ht="17.25" customHeight="1" x14ac:dyDescent="0.25">
      <c r="A21" s="5" t="s">
        <v>13</v>
      </c>
      <c r="B21" s="24">
        <v>1026242.64</v>
      </c>
      <c r="C21" s="24">
        <v>698548.14</v>
      </c>
      <c r="D21" s="24">
        <v>1325134.54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3049925.3200000003</v>
      </c>
    </row>
    <row r="22" spans="1:14" ht="27" customHeight="1" x14ac:dyDescent="0.25">
      <c r="A22" s="29" t="s">
        <v>14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0</v>
      </c>
    </row>
    <row r="23" spans="1:14" ht="17.25" customHeight="1" x14ac:dyDescent="0.25">
      <c r="A23" s="5" t="s">
        <v>15</v>
      </c>
      <c r="B23" s="24">
        <v>0</v>
      </c>
      <c r="C23" s="24">
        <v>131643.53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>SUM(B23:M23)</f>
        <v>131643.53</v>
      </c>
    </row>
    <row r="24" spans="1:14" ht="17.25" customHeight="1" x14ac:dyDescent="0.25">
      <c r="A24" s="5" t="s">
        <v>16</v>
      </c>
      <c r="B24" s="24">
        <v>0</v>
      </c>
      <c r="C24" s="24">
        <v>109091.53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109091.53</v>
      </c>
    </row>
    <row r="25" spans="1:14" ht="17.25" customHeight="1" x14ac:dyDescent="0.25">
      <c r="A25" s="3" t="s">
        <v>17</v>
      </c>
      <c r="B25" s="25">
        <f>B26+B27+B28+B29+B30+B31+B32</f>
        <v>716147</v>
      </c>
      <c r="C25" s="25">
        <f>C26+C27+C28+C29+C30+C31+C32</f>
        <v>0</v>
      </c>
      <c r="D25" s="25">
        <f>D26+D27+D28+D29+D30+D31+D32+D34</f>
        <v>1482603.54</v>
      </c>
      <c r="E25" s="25">
        <f>E26+E27+E28+E29+E30+E31+E34</f>
        <v>0</v>
      </c>
      <c r="F25" s="25">
        <f>F26+F27+F28+F29+F30+F31</f>
        <v>0</v>
      </c>
      <c r="G25" s="25">
        <f>G26+G27+G28+G29+G30+G31</f>
        <v>0</v>
      </c>
      <c r="H25" s="25">
        <f>H26+H27+H28+H29+H30+H31+H32+H34</f>
        <v>0</v>
      </c>
      <c r="I25" s="25">
        <f>I26+I27+I28+I29+I30+I31+I32+I34</f>
        <v>0</v>
      </c>
      <c r="J25" s="25">
        <f>J26+J27+J28+J29+J30+J31</f>
        <v>0</v>
      </c>
      <c r="K25" s="25">
        <f>K26+K27+K28+K29+K30+K31+K32+K34</f>
        <v>0</v>
      </c>
      <c r="L25" s="25">
        <f>L26+L27+L28+L29+L30+L31+L32+L34</f>
        <v>0</v>
      </c>
      <c r="M25" s="25">
        <f>M26+M27+M28+M29+M30+M31+M32+M34</f>
        <v>0</v>
      </c>
      <c r="N25" s="25">
        <f>N26+N27+N28+N29+N30+N31+N32+N34</f>
        <v>2198750.54</v>
      </c>
    </row>
    <row r="26" spans="1:14" ht="17.25" customHeight="1" x14ac:dyDescent="0.25">
      <c r="A26" s="5" t="s">
        <v>18</v>
      </c>
      <c r="B26" s="24">
        <v>0</v>
      </c>
      <c r="C26" s="24">
        <v>0</v>
      </c>
      <c r="D26" s="24">
        <v>6580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f t="shared" ref="N26:N34" si="3">SUM(B26:M26)</f>
        <v>6580</v>
      </c>
    </row>
    <row r="27" spans="1:14" ht="17.25" customHeight="1" x14ac:dyDescent="0.25">
      <c r="A27" s="5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si="3"/>
        <v>0</v>
      </c>
    </row>
    <row r="28" spans="1:14" ht="17.25" customHeight="1" x14ac:dyDescent="0.25">
      <c r="A28" s="5" t="s">
        <v>20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24</v>
      </c>
      <c r="B32" s="24">
        <v>716147</v>
      </c>
      <c r="C32" s="24">
        <v>0</v>
      </c>
      <c r="D32" s="24">
        <v>1421500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2137647</v>
      </c>
    </row>
    <row r="33" spans="1:14" ht="17.25" customHeight="1" x14ac:dyDescent="0.25">
      <c r="A33" s="5" t="s">
        <v>25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 ht="17.25" customHeight="1" x14ac:dyDescent="0.25">
      <c r="A34" s="5" t="s">
        <v>26</v>
      </c>
      <c r="B34" s="24">
        <v>0</v>
      </c>
      <c r="C34" s="24">
        <v>0</v>
      </c>
      <c r="D34" s="24">
        <v>54523.54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f t="shared" si="3"/>
        <v>54523.54</v>
      </c>
    </row>
    <row r="35" spans="1:14" ht="17.25" customHeight="1" x14ac:dyDescent="0.25">
      <c r="A35" s="3" t="s">
        <v>27</v>
      </c>
      <c r="B35" s="25">
        <f t="shared" ref="B35:N35" si="4">B36+B37+B38+B39+B40+B41</f>
        <v>0</v>
      </c>
      <c r="C35" s="25">
        <f t="shared" si="4"/>
        <v>0</v>
      </c>
      <c r="D35" s="25">
        <f t="shared" si="4"/>
        <v>24000</v>
      </c>
      <c r="E35" s="25">
        <f t="shared" si="4"/>
        <v>0</v>
      </c>
      <c r="F35" s="25">
        <f t="shared" si="4"/>
        <v>0</v>
      </c>
      <c r="G35" s="25">
        <f t="shared" si="4"/>
        <v>0</v>
      </c>
      <c r="H35" s="25">
        <f t="shared" si="4"/>
        <v>0</v>
      </c>
      <c r="I35" s="25">
        <f t="shared" si="4"/>
        <v>0</v>
      </c>
      <c r="J35" s="25">
        <f t="shared" si="4"/>
        <v>0</v>
      </c>
      <c r="K35" s="25">
        <f t="shared" si="4"/>
        <v>0</v>
      </c>
      <c r="L35" s="25">
        <f t="shared" si="4"/>
        <v>0</v>
      </c>
      <c r="M35" s="25">
        <f t="shared" si="4"/>
        <v>0</v>
      </c>
      <c r="N35" s="25">
        <f t="shared" si="4"/>
        <v>24000</v>
      </c>
    </row>
    <row r="36" spans="1:14" ht="17.25" customHeight="1" x14ac:dyDescent="0.25">
      <c r="A36" s="5" t="s">
        <v>28</v>
      </c>
      <c r="B36" s="24">
        <v>0</v>
      </c>
      <c r="C36" s="24">
        <v>0</v>
      </c>
      <c r="D36" s="24">
        <v>24000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24000</v>
      </c>
    </row>
    <row r="37" spans="1:14" ht="17.25" customHeight="1" x14ac:dyDescent="0.25">
      <c r="A37" s="5" t="s">
        <v>29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30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31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32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34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3" t="s">
        <v>36</v>
      </c>
      <c r="B44" s="25">
        <f t="shared" ref="B44:N44" si="5">B45</f>
        <v>0</v>
      </c>
      <c r="C44" s="25">
        <f t="shared" si="5"/>
        <v>0</v>
      </c>
      <c r="D44" s="25">
        <f t="shared" si="5"/>
        <v>0</v>
      </c>
      <c r="E44" s="25">
        <f t="shared" si="5"/>
        <v>0</v>
      </c>
      <c r="F44" s="25">
        <f t="shared" si="5"/>
        <v>0</v>
      </c>
      <c r="G44" s="25">
        <f t="shared" si="5"/>
        <v>0</v>
      </c>
      <c r="H44" s="25">
        <f t="shared" si="5"/>
        <v>0</v>
      </c>
      <c r="I44" s="25">
        <f t="shared" si="5"/>
        <v>0</v>
      </c>
      <c r="J44" s="25">
        <f t="shared" si="5"/>
        <v>0</v>
      </c>
      <c r="K44" s="25">
        <f t="shared" si="5"/>
        <v>0</v>
      </c>
      <c r="L44" s="25">
        <f t="shared" si="5"/>
        <v>0</v>
      </c>
      <c r="M44" s="25">
        <f t="shared" si="5"/>
        <v>0</v>
      </c>
      <c r="N44" s="25">
        <f t="shared" si="5"/>
        <v>0</v>
      </c>
    </row>
    <row r="45" spans="1:14" ht="17.25" customHeight="1" x14ac:dyDescent="0.25">
      <c r="A45" s="5" t="s">
        <v>37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</row>
    <row r="46" spans="1:14" ht="17.25" customHeight="1" x14ac:dyDescent="0.25">
      <c r="A46" s="5" t="s">
        <v>38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40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3" t="s">
        <v>43</v>
      </c>
      <c r="B51" s="25">
        <f>B52</f>
        <v>0</v>
      </c>
      <c r="C51" s="25">
        <f>C52</f>
        <v>0</v>
      </c>
      <c r="D51" s="25">
        <f>D52</f>
        <v>0</v>
      </c>
      <c r="E51" s="25">
        <f>E52+E56</f>
        <v>0</v>
      </c>
      <c r="F51" s="25">
        <f>F53</f>
        <v>0</v>
      </c>
      <c r="G51" s="25">
        <f>G53</f>
        <v>0</v>
      </c>
      <c r="H51" s="25">
        <f>H52+H56</f>
        <v>0</v>
      </c>
      <c r="I51" s="25">
        <f>I52</f>
        <v>0</v>
      </c>
      <c r="J51" s="25">
        <f>J52</f>
        <v>0</v>
      </c>
      <c r="K51" s="25">
        <f>K52</f>
        <v>0</v>
      </c>
      <c r="L51" s="25">
        <f>L52</f>
        <v>0</v>
      </c>
      <c r="M51" s="25">
        <f>M52+M53+M56</f>
        <v>0</v>
      </c>
      <c r="N51" s="25">
        <f>SUM(B51:M51)</f>
        <v>0</v>
      </c>
    </row>
    <row r="52" spans="1:14" ht="17.25" customHeight="1" x14ac:dyDescent="0.25">
      <c r="A52" s="5" t="s">
        <v>44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f>SUM(B52:M52)</f>
        <v>0</v>
      </c>
    </row>
    <row r="53" spans="1:14" ht="17.25" customHeight="1" x14ac:dyDescent="0.25">
      <c r="A53" s="5" t="s">
        <v>45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46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ht="17.25" customHeight="1" x14ac:dyDescent="0.25">
      <c r="A55" s="5" t="s">
        <v>47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>SUM(B55:M55)</f>
        <v>0</v>
      </c>
    </row>
    <row r="56" spans="1:14" ht="17.25" customHeight="1" x14ac:dyDescent="0.25">
      <c r="A56" s="5" t="s">
        <v>48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</row>
    <row r="58" spans="1:14" ht="17.25" customHeight="1" x14ac:dyDescent="0.25">
      <c r="A58" s="5" t="s">
        <v>50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51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52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3" t="s">
        <v>53</v>
      </c>
      <c r="B61" s="25">
        <f t="shared" ref="B61:N61" si="6">B62</f>
        <v>0</v>
      </c>
      <c r="C61" s="25">
        <f t="shared" si="6"/>
        <v>0</v>
      </c>
      <c r="D61" s="25">
        <f t="shared" si="6"/>
        <v>0</v>
      </c>
      <c r="E61" s="25">
        <f t="shared" si="6"/>
        <v>0</v>
      </c>
      <c r="F61" s="25">
        <f t="shared" si="6"/>
        <v>0</v>
      </c>
      <c r="G61" s="25">
        <f t="shared" si="6"/>
        <v>0</v>
      </c>
      <c r="H61" s="25">
        <f t="shared" si="6"/>
        <v>0</v>
      </c>
      <c r="I61" s="25">
        <f t="shared" si="6"/>
        <v>0</v>
      </c>
      <c r="J61" s="25">
        <f t="shared" si="6"/>
        <v>0</v>
      </c>
      <c r="K61" s="25">
        <f t="shared" si="6"/>
        <v>0</v>
      </c>
      <c r="L61" s="25">
        <f t="shared" si="6"/>
        <v>0</v>
      </c>
      <c r="M61" s="25">
        <f t="shared" si="6"/>
        <v>0</v>
      </c>
      <c r="N61" s="25">
        <f t="shared" si="6"/>
        <v>0</v>
      </c>
    </row>
    <row r="62" spans="1:14" ht="17.25" customHeight="1" x14ac:dyDescent="0.25">
      <c r="A62" s="5" t="s">
        <v>54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ht="17.25" customHeight="1" x14ac:dyDescent="0.25">
      <c r="A63" s="5" t="s">
        <v>55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56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57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3" t="s">
        <v>58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</row>
    <row r="67" spans="1:14" ht="17.25" customHeight="1" x14ac:dyDescent="0.25">
      <c r="A67" s="5" t="s">
        <v>59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</row>
    <row r="68" spans="1:14" ht="17.25" customHeight="1" x14ac:dyDescent="0.25">
      <c r="A68" s="5" t="s">
        <v>60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3" t="s">
        <v>61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</row>
    <row r="70" spans="1:14" ht="17.25" customHeight="1" x14ac:dyDescent="0.25">
      <c r="A70" s="5" t="s">
        <v>62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</row>
    <row r="71" spans="1:14" ht="17.25" customHeight="1" x14ac:dyDescent="0.25">
      <c r="A71" s="5" t="s">
        <v>63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64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1" t="s">
        <v>67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</row>
    <row r="74" spans="1:14" ht="17.25" customHeight="1" x14ac:dyDescent="0.25">
      <c r="A74" s="3" t="s">
        <v>68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5" t="s">
        <v>69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</row>
    <row r="76" spans="1:14" ht="17.25" customHeight="1" x14ac:dyDescent="0.25">
      <c r="A76" s="5" t="s">
        <v>70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3" t="s">
        <v>71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</row>
    <row r="78" spans="1:14" ht="17.25" customHeight="1" x14ac:dyDescent="0.25">
      <c r="A78" s="5" t="s">
        <v>72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</row>
    <row r="79" spans="1:14" ht="17.25" customHeight="1" x14ac:dyDescent="0.25">
      <c r="A79" s="5" t="s">
        <v>73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3" t="s">
        <v>74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</row>
    <row r="81" spans="1:14" ht="17.25" customHeight="1" x14ac:dyDescent="0.25">
      <c r="A81" s="5" t="s">
        <v>75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9" t="s">
        <v>65</v>
      </c>
      <c r="B82" s="26">
        <f>B9+B15+B23+B51+B25</f>
        <v>18713727.129999999</v>
      </c>
      <c r="C82" s="26">
        <f>C51+C15+C9+C25</f>
        <v>17849471.489999998</v>
      </c>
      <c r="D82" s="26">
        <f>D51+D15+D9+D25+D35</f>
        <v>19563881.91</v>
      </c>
      <c r="E82" s="26">
        <f>E51+E15+E9+E25</f>
        <v>0</v>
      </c>
      <c r="F82" s="26">
        <f>F51+F15+F9</f>
        <v>0</v>
      </c>
      <c r="G82" s="26">
        <f>G51+G15+G9</f>
        <v>0</v>
      </c>
      <c r="H82" s="26">
        <f>H51+H15+H9+H25</f>
        <v>0</v>
      </c>
      <c r="I82" s="26">
        <f>I51+I25+I15+I9</f>
        <v>0</v>
      </c>
      <c r="J82" s="26">
        <f>J51+J15+J9</f>
        <v>0</v>
      </c>
      <c r="K82" s="26">
        <f>K51+K15+K9+K25</f>
        <v>0</v>
      </c>
      <c r="L82" s="26">
        <f>L51+L15+L9+L25</f>
        <v>0</v>
      </c>
      <c r="M82" s="26">
        <f>M9+M15+M51+M25</f>
        <v>0</v>
      </c>
      <c r="N82" s="26">
        <f>N51+N25+N15+N9+N35</f>
        <v>56127080.530000001</v>
      </c>
    </row>
    <row r="83" spans="1:14" ht="4.5" customHeight="1" x14ac:dyDescent="0.25"/>
    <row r="84" spans="1:14" ht="18.75" x14ac:dyDescent="0.3">
      <c r="A84" s="31" t="s">
        <v>102</v>
      </c>
      <c r="B84" s="30"/>
      <c r="C84" s="30"/>
      <c r="D84" s="30"/>
      <c r="E84" s="31" t="s">
        <v>103</v>
      </c>
      <c r="G84" s="32"/>
      <c r="I84" s="33"/>
      <c r="J84" s="30"/>
    </row>
    <row r="85" spans="1:14" ht="40.5" customHeight="1" x14ac:dyDescent="0.3">
      <c r="A85" s="34" t="s">
        <v>104</v>
      </c>
      <c r="B85" s="32"/>
      <c r="C85" s="30"/>
      <c r="D85" s="30"/>
      <c r="E85" s="34" t="s">
        <v>104</v>
      </c>
      <c r="G85" s="34"/>
      <c r="H85" s="30"/>
      <c r="I85" s="30"/>
      <c r="J85" s="30"/>
    </row>
    <row r="86" spans="1:14" ht="18.75" x14ac:dyDescent="0.3">
      <c r="A86" s="32" t="s">
        <v>105</v>
      </c>
      <c r="B86" s="32"/>
      <c r="C86" s="30"/>
      <c r="D86" s="30"/>
      <c r="E86" s="32" t="s">
        <v>108</v>
      </c>
      <c r="F86" s="36"/>
      <c r="G86" s="36"/>
      <c r="H86" s="36"/>
      <c r="I86" s="36"/>
      <c r="J86" s="30"/>
    </row>
    <row r="87" spans="1:14" ht="18.75" x14ac:dyDescent="0.3">
      <c r="A87" s="32" t="s">
        <v>107</v>
      </c>
      <c r="B87" s="32"/>
      <c r="C87" s="30"/>
      <c r="D87" s="30"/>
      <c r="E87" s="32" t="s">
        <v>109</v>
      </c>
      <c r="G87" s="32"/>
      <c r="H87" s="30"/>
      <c r="I87" s="30"/>
      <c r="J87" s="30"/>
    </row>
    <row r="88" spans="1:14" ht="18.75" x14ac:dyDescent="0.3">
      <c r="C88" s="30"/>
      <c r="D88" s="30"/>
      <c r="E88" s="30"/>
      <c r="G88" s="30"/>
      <c r="H88" s="30"/>
      <c r="I88" s="30"/>
      <c r="J88" s="30"/>
    </row>
    <row r="89" spans="1:14" ht="18.75" x14ac:dyDescent="0.25">
      <c r="A89" s="32"/>
    </row>
  </sheetData>
  <mergeCells count="5">
    <mergeCell ref="A2:N2"/>
    <mergeCell ref="A3:N3"/>
    <mergeCell ref="A4:N4"/>
    <mergeCell ref="A5:N5"/>
    <mergeCell ref="A1:N1"/>
  </mergeCells>
  <pageMargins left="0.11811023622047245" right="0.11811023622047245" top="0.35433070866141736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2023-04-10T15:37:02Z</cp:lastPrinted>
  <dcterms:created xsi:type="dcterms:W3CDTF">2021-07-29T18:58:50Z</dcterms:created>
  <dcterms:modified xsi:type="dcterms:W3CDTF">2023-04-10T15:37:09Z</dcterms:modified>
</cp:coreProperties>
</file>