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Finanzas\Presupuesto\Septiembre\"/>
    </mc:Choice>
  </mc:AlternateContent>
  <xr:revisionPtr revIDLastSave="0" documentId="8_{F832E86F-5CA1-44DB-86C6-276016A193A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2" l="1"/>
  <c r="N13" i="2"/>
  <c r="N17" i="2"/>
  <c r="R36" i="2"/>
  <c r="R59" i="2"/>
  <c r="R58" i="2"/>
  <c r="R57" i="2"/>
  <c r="M19" i="2"/>
  <c r="M13" i="2"/>
  <c r="M17" i="2"/>
  <c r="H16" i="3" l="1"/>
  <c r="H52" i="3"/>
  <c r="H26" i="3"/>
  <c r="L37" i="2"/>
  <c r="L35" i="2"/>
  <c r="L34" i="2"/>
  <c r="L33" i="2"/>
  <c r="L18" i="2"/>
  <c r="L13" i="2"/>
  <c r="L17" i="2"/>
  <c r="G17" i="3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K26" i="3"/>
  <c r="N12" i="3" l="1"/>
  <c r="N15" i="3"/>
  <c r="N57" i="3"/>
  <c r="N56" i="3"/>
  <c r="E52" i="3"/>
  <c r="E35" i="3"/>
  <c r="E26" i="3" s="1"/>
  <c r="H19" i="2"/>
  <c r="H13" i="2"/>
  <c r="H17" i="2"/>
  <c r="C26" i="3"/>
  <c r="G18" i="2"/>
  <c r="G19" i="2"/>
  <c r="G17" i="2"/>
  <c r="G13" i="2"/>
  <c r="K52" i="3"/>
  <c r="D52" i="3"/>
  <c r="C52" i="3"/>
  <c r="B52" i="3"/>
  <c r="B26" i="3"/>
  <c r="D18" i="2"/>
  <c r="D18" i="1" l="1"/>
  <c r="M52" i="3"/>
  <c r="M26" i="3"/>
  <c r="M10" i="3"/>
  <c r="E54" i="2"/>
  <c r="Q54" i="2"/>
  <c r="E38" i="2"/>
  <c r="E18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M16" i="3"/>
  <c r="K16" i="3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K18" i="2"/>
  <c r="J18" i="2"/>
  <c r="I18" i="2"/>
  <c r="H18" i="2"/>
  <c r="F18" i="2"/>
  <c r="Q12" i="2"/>
  <c r="P12" i="2"/>
  <c r="O12" i="2"/>
  <c r="N12" i="2"/>
  <c r="R12" i="2" s="1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E83" i="3" l="1"/>
  <c r="D83" i="3"/>
  <c r="C83" i="3"/>
  <c r="B83" i="3"/>
  <c r="M83" i="3"/>
  <c r="F83" i="3"/>
  <c r="G83" i="3"/>
  <c r="K83" i="3"/>
  <c r="J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E54" i="1"/>
  <c r="D54" i="1"/>
  <c r="E38" i="1"/>
  <c r="D38" i="1"/>
  <c r="E28" i="1"/>
  <c r="D28" i="1"/>
  <c r="E18" i="1"/>
  <c r="E12" i="1"/>
  <c r="D12" i="1"/>
  <c r="E85" i="1" l="1"/>
  <c r="D85" i="1"/>
  <c r="N83" i="3"/>
  <c r="R85" i="2"/>
</calcChain>
</file>

<file path=xl/sharedStrings.xml><?xml version="1.0" encoding="utf-8"?>
<sst xmlns="http://schemas.openxmlformats.org/spreadsheetml/2006/main" count="290" uniqueCount="109">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</sst>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504826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495301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9" workbookViewId="0">
      <selection activeCell="E94" sqref="E94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200966688.45999998</v>
      </c>
      <c r="F12" s="8"/>
    </row>
    <row r="13" spans="2:16" x14ac:dyDescent="0.25">
      <c r="C13" s="5" t="s">
        <v>2</v>
      </c>
      <c r="D13" s="6">
        <v>93300360</v>
      </c>
      <c r="E13" s="6">
        <v>162747841.81999999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89902679.539999992</v>
      </c>
      <c r="F18" s="8"/>
    </row>
    <row r="19" spans="3:6" x14ac:dyDescent="0.25">
      <c r="C19" s="5" t="s">
        <v>8</v>
      </c>
      <c r="D19" s="6">
        <v>22370000</v>
      </c>
      <c r="E19" s="6">
        <v>26036500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7947900</v>
      </c>
      <c r="F21" s="8"/>
    </row>
    <row r="22" spans="3:6" x14ac:dyDescent="0.25">
      <c r="C22" s="5" t="s">
        <v>11</v>
      </c>
      <c r="D22" s="6">
        <v>2720000</v>
      </c>
      <c r="E22" s="6">
        <v>2726430</v>
      </c>
      <c r="F22" s="8"/>
    </row>
    <row r="23" spans="3:6" x14ac:dyDescent="0.25">
      <c r="C23" s="5" t="s">
        <v>12</v>
      </c>
      <c r="D23" s="6">
        <v>14053244</v>
      </c>
      <c r="E23" s="6">
        <v>20430679.739999998</v>
      </c>
    </row>
    <row r="24" spans="3:6" x14ac:dyDescent="0.25">
      <c r="C24" s="5" t="s">
        <v>13</v>
      </c>
      <c r="D24" s="6">
        <v>4900000</v>
      </c>
      <c r="E24" s="6">
        <v>13942274.68</v>
      </c>
    </row>
    <row r="25" spans="3:6" x14ac:dyDescent="0.25">
      <c r="C25" s="5" t="s">
        <v>14</v>
      </c>
      <c r="D25" s="6">
        <v>5400000</v>
      </c>
      <c r="E25" s="6">
        <v>4823920</v>
      </c>
    </row>
    <row r="26" spans="3:6" x14ac:dyDescent="0.25">
      <c r="C26" s="5" t="s">
        <v>15</v>
      </c>
      <c r="D26" s="6">
        <v>100625022</v>
      </c>
      <c r="E26" s="6">
        <v>10944975.119999999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13927524</v>
      </c>
    </row>
    <row r="29" spans="3:6" x14ac:dyDescent="0.25">
      <c r="C29" s="5" t="s">
        <v>18</v>
      </c>
      <c r="D29" s="6">
        <v>800000</v>
      </c>
      <c r="E29" s="6">
        <v>656968</v>
      </c>
    </row>
    <row r="30" spans="3:6" x14ac:dyDescent="0.25">
      <c r="C30" s="5" t="s">
        <v>19</v>
      </c>
      <c r="D30" s="6">
        <v>900000</v>
      </c>
      <c r="E30" s="6">
        <v>793500</v>
      </c>
    </row>
    <row r="31" spans="3:6" x14ac:dyDescent="0.25">
      <c r="C31" s="5" t="s">
        <v>20</v>
      </c>
      <c r="D31" s="6">
        <v>925000</v>
      </c>
      <c r="E31" s="6">
        <v>1015689</v>
      </c>
    </row>
    <row r="32" spans="3:6" x14ac:dyDescent="0.25">
      <c r="C32" s="5" t="s">
        <v>21</v>
      </c>
      <c r="D32" s="6">
        <v>420000</v>
      </c>
      <c r="E32" s="6">
        <v>170000</v>
      </c>
    </row>
    <row r="33" spans="3:5" x14ac:dyDescent="0.25">
      <c r="C33" s="5" t="s">
        <v>22</v>
      </c>
      <c r="D33" s="6">
        <v>1400000</v>
      </c>
      <c r="E33" s="6">
        <v>1050110</v>
      </c>
    </row>
    <row r="34" spans="3:5" x14ac:dyDescent="0.25">
      <c r="C34" s="5" t="s">
        <v>23</v>
      </c>
      <c r="D34" s="6">
        <v>342000</v>
      </c>
      <c r="E34" s="6">
        <v>359946</v>
      </c>
    </row>
    <row r="35" spans="3:5" x14ac:dyDescent="0.25">
      <c r="C35" s="5" t="s">
        <v>24</v>
      </c>
      <c r="D35" s="6">
        <v>6350000</v>
      </c>
      <c r="E35" s="6">
        <v>6789577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3091734</v>
      </c>
    </row>
    <row r="38" spans="3:5" x14ac:dyDescent="0.25">
      <c r="C38" s="3" t="s">
        <v>27</v>
      </c>
      <c r="D38" s="4">
        <f>D39</f>
        <v>400000</v>
      </c>
      <c r="E38" s="4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2415700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184300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309546892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C1" workbookViewId="0">
      <selection activeCell="E84" sqref="E84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122221626</v>
      </c>
      <c r="E12" s="29">
        <f>E13+E14+E17</f>
        <v>200966688.45999998</v>
      </c>
      <c r="F12" s="29">
        <f t="shared" ref="F12:Q12" si="0">F13+F14+F17</f>
        <v>10318594.130000001</v>
      </c>
      <c r="G12" s="29">
        <f t="shared" si="0"/>
        <v>13121888.960000001</v>
      </c>
      <c r="H12" s="29">
        <f t="shared" si="0"/>
        <v>16495577.43</v>
      </c>
      <c r="I12" s="29">
        <f t="shared" si="0"/>
        <v>14865946.060000001</v>
      </c>
      <c r="J12" s="29">
        <f t="shared" si="0"/>
        <v>14325419.569999998</v>
      </c>
      <c r="K12" s="29">
        <f t="shared" si="0"/>
        <v>14434653.82</v>
      </c>
      <c r="L12" s="29">
        <f t="shared" si="0"/>
        <v>14260976.210000001</v>
      </c>
      <c r="M12" s="29">
        <f t="shared" si="0"/>
        <v>14528236.569999998</v>
      </c>
      <c r="N12" s="29">
        <f t="shared" si="0"/>
        <v>14572794.839999998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>SUM(F12:Q12)</f>
        <v>126924087.59</v>
      </c>
    </row>
    <row r="13" spans="3:19" x14ac:dyDescent="0.25">
      <c r="C13" s="5" t="s">
        <v>2</v>
      </c>
      <c r="D13" s="28">
        <v>93300360</v>
      </c>
      <c r="E13" s="28">
        <v>162747841.81999999</v>
      </c>
      <c r="F13" s="28">
        <v>8974683.2300000004</v>
      </c>
      <c r="G13" s="28">
        <f>11102082.23+20000</f>
        <v>11122082.23</v>
      </c>
      <c r="H13" s="28">
        <f>11107126.19+20000+1363000+1442068+372866.44</f>
        <v>14305060.629999999</v>
      </c>
      <c r="I13" s="28">
        <v>12770064.17</v>
      </c>
      <c r="J13" s="28">
        <v>12223128.039999999</v>
      </c>
      <c r="K13" s="28">
        <v>12346107.880000001</v>
      </c>
      <c r="L13" s="28">
        <f>11491330.98+18000+518000+116927.19</f>
        <v>12144258.17</v>
      </c>
      <c r="M13" s="28">
        <f>11833724.12+20000+501000</f>
        <v>12354724.119999999</v>
      </c>
      <c r="N13" s="28">
        <f>11863724.12+20000+496750+15475.54</f>
        <v>12395949.659999998</v>
      </c>
      <c r="O13" s="28">
        <v>0</v>
      </c>
      <c r="P13" s="28">
        <v>0</v>
      </c>
      <c r="Q13" s="28">
        <v>0</v>
      </c>
      <c r="R13" s="28">
        <f>SUM(F13:Q13)</f>
        <v>108636058.13000001</v>
      </c>
    </row>
    <row r="14" spans="3:19" x14ac:dyDescent="0.25">
      <c r="C14" s="5" t="s">
        <v>3</v>
      </c>
      <c r="D14" s="28">
        <v>16002000</v>
      </c>
      <c r="E14" s="28">
        <v>16002000</v>
      </c>
      <c r="F14" s="28">
        <v>333500</v>
      </c>
      <c r="G14" s="28">
        <v>333500</v>
      </c>
      <c r="H14" s="28">
        <v>333500</v>
      </c>
      <c r="I14" s="28">
        <v>333500</v>
      </c>
      <c r="J14" s="28">
        <v>333500</v>
      </c>
      <c r="K14" s="28">
        <v>333500</v>
      </c>
      <c r="L14" s="28">
        <v>326500</v>
      </c>
      <c r="M14" s="28">
        <v>333500</v>
      </c>
      <c r="N14" s="28">
        <v>333500</v>
      </c>
      <c r="O14" s="28">
        <v>0</v>
      </c>
      <c r="P14" s="28">
        <v>0</v>
      </c>
      <c r="Q14" s="28">
        <v>0</v>
      </c>
      <c r="R14" s="28">
        <f>SUM(F14:Q14)</f>
        <v>2994500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v>22216846.640000001</v>
      </c>
      <c r="F17" s="28">
        <v>1010410.9</v>
      </c>
      <c r="G17" s="28">
        <f>778532.3+789667.82+98106.61</f>
        <v>1666306.7300000002</v>
      </c>
      <c r="H17" s="28">
        <f>866043.72+886798.94+104174.14</f>
        <v>1857016.7999999998</v>
      </c>
      <c r="I17" s="28">
        <v>1762381.89</v>
      </c>
      <c r="J17" s="28">
        <v>1768791.53</v>
      </c>
      <c r="K17" s="28">
        <v>1755045.94</v>
      </c>
      <c r="L17" s="28">
        <f>833834.2+853940.49+102443.35</f>
        <v>1790218.04</v>
      </c>
      <c r="M17" s="28">
        <f>857046.38+877185.4+105780.67</f>
        <v>1840012.45</v>
      </c>
      <c r="N17" s="28">
        <f>858872.06+879013.65+105459.47</f>
        <v>1843345.18</v>
      </c>
      <c r="O17" s="28">
        <v>0</v>
      </c>
      <c r="P17" s="28">
        <v>0</v>
      </c>
      <c r="Q17" s="28">
        <v>0</v>
      </c>
      <c r="R17" s="28">
        <f t="shared" ref="R17:R27" si="1">SUM(F17:Q17)</f>
        <v>15293529.459999997</v>
      </c>
    </row>
    <row r="18" spans="3:18" x14ac:dyDescent="0.25">
      <c r="C18" s="3" t="s">
        <v>7</v>
      </c>
      <c r="D18" s="29">
        <f>D19+D20+D21+D22+D23+D24+D25+D26+D27</f>
        <v>157568266</v>
      </c>
      <c r="E18" s="29">
        <f>E19+E20+E21+E22+E23+E24+E25+E26+E27</f>
        <v>89902679.539999992</v>
      </c>
      <c r="F18" s="29">
        <f t="shared" ref="F18:Q18" si="2">F19+F20+F21+F22+F23+F24+F25+F26</f>
        <v>2041119.06</v>
      </c>
      <c r="G18" s="29">
        <f>G19+G20+G21+G22+G23+G24+G25+G26</f>
        <v>4191962.75</v>
      </c>
      <c r="H18" s="29">
        <f t="shared" si="2"/>
        <v>2944059.5700000003</v>
      </c>
      <c r="I18" s="29">
        <f t="shared" si="2"/>
        <v>4926319.68</v>
      </c>
      <c r="J18" s="29">
        <f t="shared" si="2"/>
        <v>8370800.0499999998</v>
      </c>
      <c r="K18" s="29">
        <f t="shared" si="2"/>
        <v>4676862.4400000004</v>
      </c>
      <c r="L18" s="29">
        <f>L19+L20+L21+L22+L23+L24+L25+L26+L27</f>
        <v>12521024.200000001</v>
      </c>
      <c r="M18" s="29">
        <f>M19+M20+M21+M22+M23+M24+M25+M26+M27</f>
        <v>5482952.0300000003</v>
      </c>
      <c r="N18" s="29">
        <f t="shared" si="2"/>
        <v>4785180.54</v>
      </c>
      <c r="O18" s="29">
        <f t="shared" si="2"/>
        <v>0</v>
      </c>
      <c r="P18" s="29">
        <f t="shared" si="2"/>
        <v>0</v>
      </c>
      <c r="Q18" s="29">
        <f t="shared" si="2"/>
        <v>0</v>
      </c>
      <c r="R18" s="29">
        <f t="shared" si="1"/>
        <v>49940280.32</v>
      </c>
    </row>
    <row r="19" spans="3:18" x14ac:dyDescent="0.25">
      <c r="C19" s="5" t="s">
        <v>8</v>
      </c>
      <c r="D19" s="28">
        <v>22370000</v>
      </c>
      <c r="E19" s="28">
        <v>26036500</v>
      </c>
      <c r="F19" s="28">
        <v>2041119.06</v>
      </c>
      <c r="G19" s="28">
        <f>477608.77+399421.17+1754566.25+485060.35</f>
        <v>3116656.54</v>
      </c>
      <c r="H19" s="28">
        <f>383209.77+221864.07+794511.97+492147.91</f>
        <v>1891733.72</v>
      </c>
      <c r="I19" s="28">
        <v>1888613.25</v>
      </c>
      <c r="J19" s="28">
        <v>2315450.12</v>
      </c>
      <c r="K19" s="28">
        <v>2650989.4300000002</v>
      </c>
      <c r="L19" s="28">
        <v>2786366.52</v>
      </c>
      <c r="M19" s="28">
        <f>677870.51+268414.24+875254.13+665876.37</f>
        <v>2487415.25</v>
      </c>
      <c r="N19" s="28">
        <f>504125.14+217243.69+866618.52+650734.82</f>
        <v>2238722.17</v>
      </c>
      <c r="O19" s="28">
        <v>0</v>
      </c>
      <c r="P19" s="28">
        <v>0</v>
      </c>
      <c r="Q19" s="28">
        <v>0</v>
      </c>
      <c r="R19" s="28">
        <f t="shared" si="1"/>
        <v>21417066.060000002</v>
      </c>
    </row>
    <row r="20" spans="3:18" x14ac:dyDescent="0.25">
      <c r="C20" s="5" t="s">
        <v>9</v>
      </c>
      <c r="D20" s="28">
        <v>1100000</v>
      </c>
      <c r="E20" s="28">
        <v>850000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226114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 t="shared" si="1"/>
        <v>226114</v>
      </c>
    </row>
    <row r="21" spans="3:18" x14ac:dyDescent="0.25">
      <c r="C21" s="5" t="s">
        <v>10</v>
      </c>
      <c r="D21" s="28">
        <v>4200000</v>
      </c>
      <c r="E21" s="28">
        <v>7947900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2470380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f t="shared" si="1"/>
        <v>2470380</v>
      </c>
    </row>
    <row r="22" spans="3:18" x14ac:dyDescent="0.25">
      <c r="C22" s="5" t="s">
        <v>11</v>
      </c>
      <c r="D22" s="28">
        <v>2720000</v>
      </c>
      <c r="E22" s="28">
        <v>2726430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489184.37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f t="shared" si="1"/>
        <v>489184.37</v>
      </c>
    </row>
    <row r="23" spans="3:18" x14ac:dyDescent="0.25">
      <c r="C23" s="5" t="s">
        <v>12</v>
      </c>
      <c r="D23" s="28">
        <v>14053244</v>
      </c>
      <c r="E23" s="28">
        <v>20430679.739999998</v>
      </c>
      <c r="F23" s="28">
        <v>0</v>
      </c>
      <c r="G23" s="28">
        <v>0</v>
      </c>
      <c r="H23" s="28">
        <v>0</v>
      </c>
      <c r="I23" s="28">
        <v>0</v>
      </c>
      <c r="J23" s="28">
        <v>5022189.21</v>
      </c>
      <c r="K23" s="28">
        <v>1004437.84</v>
      </c>
      <c r="L23" s="28">
        <v>1402242.28</v>
      </c>
      <c r="M23" s="28">
        <v>1670639.44</v>
      </c>
      <c r="N23" s="28">
        <v>1799166.94</v>
      </c>
      <c r="O23" s="28">
        <v>0</v>
      </c>
      <c r="P23" s="28">
        <v>0</v>
      </c>
      <c r="Q23" s="28">
        <v>0</v>
      </c>
      <c r="R23" s="28">
        <f t="shared" si="1"/>
        <v>10898675.709999999</v>
      </c>
    </row>
    <row r="24" spans="3:18" x14ac:dyDescent="0.25">
      <c r="C24" s="5" t="s">
        <v>13</v>
      </c>
      <c r="D24" s="28">
        <v>4900000</v>
      </c>
      <c r="E24" s="28">
        <v>13942274.68</v>
      </c>
      <c r="F24" s="28">
        <v>0</v>
      </c>
      <c r="G24" s="28">
        <v>1075306.21</v>
      </c>
      <c r="H24" s="28">
        <v>1052325.8500000001</v>
      </c>
      <c r="I24" s="28">
        <v>1337706.43</v>
      </c>
      <c r="J24" s="28">
        <v>1033160.72</v>
      </c>
      <c r="K24" s="28">
        <v>1021435.17</v>
      </c>
      <c r="L24" s="28">
        <v>1400717.15</v>
      </c>
      <c r="M24" s="28">
        <v>1324897.3400000001</v>
      </c>
      <c r="N24" s="28">
        <v>747291.43</v>
      </c>
      <c r="O24" s="28">
        <v>0</v>
      </c>
      <c r="P24" s="28">
        <v>0</v>
      </c>
      <c r="Q24" s="28">
        <v>0</v>
      </c>
      <c r="R24" s="28">
        <f t="shared" si="1"/>
        <v>8992840.2999999989</v>
      </c>
    </row>
    <row r="25" spans="3:18" ht="30" x14ac:dyDescent="0.25">
      <c r="C25" s="33" t="s">
        <v>14</v>
      </c>
      <c r="D25" s="28">
        <v>5400000</v>
      </c>
      <c r="E25" s="28">
        <v>4823920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1887334.14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f t="shared" si="1"/>
        <v>1887334.14</v>
      </c>
    </row>
    <row r="26" spans="3:18" x14ac:dyDescent="0.25">
      <c r="C26" s="5" t="s">
        <v>15</v>
      </c>
      <c r="D26" s="28">
        <v>100625022</v>
      </c>
      <c r="E26" s="28">
        <v>10944975.119999999</v>
      </c>
      <c r="F26" s="28">
        <v>0</v>
      </c>
      <c r="G26" s="28">
        <v>0</v>
      </c>
      <c r="H26" s="28">
        <v>0</v>
      </c>
      <c r="I26" s="28">
        <v>1700000</v>
      </c>
      <c r="J26" s="28">
        <v>0</v>
      </c>
      <c r="K26" s="28">
        <v>0</v>
      </c>
      <c r="L26" s="28">
        <v>1072051.6200000001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f t="shared" si="1"/>
        <v>2772051.62</v>
      </c>
    </row>
    <row r="27" spans="3:18" x14ac:dyDescent="0.25">
      <c r="C27" s="5" t="s">
        <v>16</v>
      </c>
      <c r="D27" s="28">
        <v>2200000</v>
      </c>
      <c r="E27" s="28">
        <v>2200000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786634.12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 t="shared" si="1"/>
        <v>786634.12</v>
      </c>
    </row>
    <row r="28" spans="3:18" x14ac:dyDescent="0.25">
      <c r="C28" s="3" t="s">
        <v>17</v>
      </c>
      <c r="D28" s="29">
        <f>D29+D30+D31+D32+D33+D34+D35+D37</f>
        <v>15857000</v>
      </c>
      <c r="E28" s="29">
        <f>E29+E30+E31+E32+E33+E34+E35+E37</f>
        <v>13927524</v>
      </c>
      <c r="F28" s="29">
        <f t="shared" ref="F28:R28" si="3">F29+F30+F31+F32+F33+F34+F35+F37</f>
        <v>479407</v>
      </c>
      <c r="G28" s="29">
        <f t="shared" si="3"/>
        <v>557408</v>
      </c>
      <c r="H28" s="29">
        <f t="shared" si="3"/>
        <v>0</v>
      </c>
      <c r="I28" s="29">
        <f t="shared" si="3"/>
        <v>57087.61</v>
      </c>
      <c r="J28" s="29">
        <f t="shared" si="3"/>
        <v>0</v>
      </c>
      <c r="K28" s="29">
        <f t="shared" si="3"/>
        <v>0</v>
      </c>
      <c r="L28" s="29">
        <f t="shared" si="3"/>
        <v>4917463.04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6011365.6500000004</v>
      </c>
    </row>
    <row r="29" spans="3:18" x14ac:dyDescent="0.25">
      <c r="C29" s="5" t="s">
        <v>18</v>
      </c>
      <c r="D29" s="28">
        <v>800000</v>
      </c>
      <c r="E29" s="28">
        <v>656968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365879.9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f t="shared" ref="R29:R36" si="4">SUM(F29:Q29)</f>
        <v>365879.9</v>
      </c>
    </row>
    <row r="30" spans="3:18" x14ac:dyDescent="0.25">
      <c r="C30" s="5" t="s">
        <v>19</v>
      </c>
      <c r="D30" s="28">
        <v>900000</v>
      </c>
      <c r="E30" s="28">
        <v>793500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f t="shared" si="4"/>
        <v>0</v>
      </c>
    </row>
    <row r="31" spans="3:18" x14ac:dyDescent="0.25">
      <c r="C31" s="5" t="s">
        <v>20</v>
      </c>
      <c r="D31" s="28">
        <v>925000</v>
      </c>
      <c r="E31" s="28">
        <v>1015689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619417.93999999994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f t="shared" si="4"/>
        <v>619417.93999999994</v>
      </c>
    </row>
    <row r="32" spans="3:18" x14ac:dyDescent="0.25">
      <c r="C32" s="5" t="s">
        <v>21</v>
      </c>
      <c r="D32" s="28">
        <v>420000</v>
      </c>
      <c r="E32" s="28">
        <v>170000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f t="shared" si="4"/>
        <v>0</v>
      </c>
    </row>
    <row r="33" spans="3:18" x14ac:dyDescent="0.25">
      <c r="C33" s="5" t="s">
        <v>22</v>
      </c>
      <c r="D33" s="28">
        <v>1400000</v>
      </c>
      <c r="E33" s="28">
        <v>1050110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f>111583.69+1194.51+49548.74</f>
        <v>162326.94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f t="shared" si="4"/>
        <v>162326.94</v>
      </c>
    </row>
    <row r="34" spans="3:18" x14ac:dyDescent="0.25">
      <c r="C34" s="5" t="s">
        <v>23</v>
      </c>
      <c r="D34" s="28">
        <v>342000</v>
      </c>
      <c r="E34" s="28">
        <v>359946</v>
      </c>
      <c r="F34" s="28">
        <v>0</v>
      </c>
      <c r="G34" s="28">
        <v>0</v>
      </c>
      <c r="H34" s="28">
        <v>0</v>
      </c>
      <c r="I34" s="28">
        <v>52122.96</v>
      </c>
      <c r="J34" s="28">
        <v>0</v>
      </c>
      <c r="K34" s="28">
        <v>0</v>
      </c>
      <c r="L34" s="28">
        <f>3365+2832.7+455+27367.4+11207.94</f>
        <v>45228.04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f t="shared" si="4"/>
        <v>97351</v>
      </c>
    </row>
    <row r="35" spans="3:18" x14ac:dyDescent="0.25">
      <c r="C35" s="5" t="s">
        <v>24</v>
      </c>
      <c r="D35" s="28">
        <v>6350000</v>
      </c>
      <c r="E35" s="28">
        <v>6789577</v>
      </c>
      <c r="F35" s="28">
        <v>479407</v>
      </c>
      <c r="G35" s="28">
        <v>557408</v>
      </c>
      <c r="H35" s="28">
        <v>0</v>
      </c>
      <c r="I35" s="28">
        <v>0</v>
      </c>
      <c r="J35" s="28">
        <v>0</v>
      </c>
      <c r="K35" s="28">
        <v>0</v>
      </c>
      <c r="L35" s="28">
        <f>2801529.74+5625+3000+1562+1208.6+735+63871.3+225</f>
        <v>2877756.64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f t="shared" si="4"/>
        <v>3914571.64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f t="shared" si="4"/>
        <v>0</v>
      </c>
    </row>
    <row r="37" spans="3:18" x14ac:dyDescent="0.25">
      <c r="C37" s="5" t="s">
        <v>26</v>
      </c>
      <c r="D37" s="28">
        <v>4720000</v>
      </c>
      <c r="E37" s="28">
        <v>3091734</v>
      </c>
      <c r="F37" s="28">
        <v>0</v>
      </c>
      <c r="G37" s="28">
        <v>0</v>
      </c>
      <c r="H37" s="28">
        <v>0</v>
      </c>
      <c r="I37" s="28">
        <v>4964.6499999999996</v>
      </c>
      <c r="J37" s="28">
        <v>0</v>
      </c>
      <c r="K37" s="28">
        <v>0</v>
      </c>
      <c r="L37" s="28">
        <f>151693.57+201129.29+14375.96+58037.35+344296.91+56611.98+13522.35+4307+2879.17</f>
        <v>846853.58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f>SUM(F37:Q37)</f>
        <v>851818.23</v>
      </c>
    </row>
    <row r="38" spans="3:18" x14ac:dyDescent="0.25">
      <c r="C38" s="3" t="s">
        <v>27</v>
      </c>
      <c r="D38" s="29">
        <f>D39</f>
        <v>400000</v>
      </c>
      <c r="E38" s="29">
        <f>E39</f>
        <v>400000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400000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6100000</v>
      </c>
      <c r="E54" s="29">
        <f>E55+E58+E59+E56</f>
        <v>4350000</v>
      </c>
      <c r="F54" s="29">
        <f>F55+F58+F59</f>
        <v>0</v>
      </c>
      <c r="G54" s="29">
        <f>G55+G58+G59</f>
        <v>110353.60000000001</v>
      </c>
      <c r="H54" s="29">
        <f>H55+H58+H59</f>
        <v>1055978.04</v>
      </c>
      <c r="I54" s="29">
        <f>I55+I58+I59</f>
        <v>48385.61</v>
      </c>
      <c r="J54" s="29">
        <f>J56</f>
        <v>0</v>
      </c>
      <c r="K54" s="29">
        <f t="shared" ref="K54:P54" si="6">K55+K58+K59</f>
        <v>0</v>
      </c>
      <c r="L54" s="29">
        <f t="shared" si="6"/>
        <v>84290.02</v>
      </c>
      <c r="M54" s="29">
        <f t="shared" si="6"/>
        <v>31258.2</v>
      </c>
      <c r="N54" s="29">
        <f t="shared" si="6"/>
        <v>296715.55</v>
      </c>
      <c r="O54" s="29">
        <f t="shared" si="6"/>
        <v>0</v>
      </c>
      <c r="P54" s="29">
        <f t="shared" si="6"/>
        <v>0</v>
      </c>
      <c r="Q54" s="29">
        <f>Q55+Q58+Q59+Q56</f>
        <v>0</v>
      </c>
      <c r="R54" s="29">
        <f>SUM(F54:Q54)</f>
        <v>1626981.0200000003</v>
      </c>
    </row>
    <row r="55" spans="3:18" x14ac:dyDescent="0.25">
      <c r="C55" s="5" t="s">
        <v>44</v>
      </c>
      <c r="D55" s="28">
        <v>2500000</v>
      </c>
      <c r="E55" s="28">
        <v>2415700</v>
      </c>
      <c r="F55" s="28">
        <v>0</v>
      </c>
      <c r="G55" s="28">
        <v>110353.60000000001</v>
      </c>
      <c r="H55" s="28">
        <v>1055978.04</v>
      </c>
      <c r="I55" s="28">
        <v>0</v>
      </c>
      <c r="J55" s="28">
        <v>0</v>
      </c>
      <c r="K55" s="28">
        <v>0</v>
      </c>
      <c r="L55" s="28">
        <v>0</v>
      </c>
      <c r="M55" s="28">
        <v>31258.2</v>
      </c>
      <c r="N55" s="28">
        <v>296715.55</v>
      </c>
      <c r="O55" s="28">
        <v>0</v>
      </c>
      <c r="P55" s="28">
        <v>0</v>
      </c>
      <c r="Q55" s="28">
        <v>0</v>
      </c>
      <c r="R55" s="28">
        <f>SUM(F55:Q55)</f>
        <v>1494305.3900000001</v>
      </c>
    </row>
    <row r="56" spans="3:18" x14ac:dyDescent="0.25">
      <c r="C56" s="5" t="s">
        <v>45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0</v>
      </c>
    </row>
    <row r="57" spans="3:18" x14ac:dyDescent="0.25">
      <c r="C57" s="5" t="s">
        <v>46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f t="shared" ref="R57:R59" si="7">SUM(F57:Q57)</f>
        <v>0</v>
      </c>
    </row>
    <row r="58" spans="3:18" x14ac:dyDescent="0.25">
      <c r="C58" s="5" t="s">
        <v>47</v>
      </c>
      <c r="D58" s="28">
        <v>3500000</v>
      </c>
      <c r="E58" s="28">
        <v>1750000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f t="shared" si="7"/>
        <v>0</v>
      </c>
    </row>
    <row r="59" spans="3:18" x14ac:dyDescent="0.25">
      <c r="C59" s="5" t="s">
        <v>48</v>
      </c>
      <c r="D59" s="28">
        <v>100000</v>
      </c>
      <c r="E59" s="28">
        <v>184300</v>
      </c>
      <c r="F59" s="28">
        <v>0</v>
      </c>
      <c r="G59" s="28">
        <v>0</v>
      </c>
      <c r="H59" s="28">
        <v>0</v>
      </c>
      <c r="I59" s="28">
        <v>48385.61</v>
      </c>
      <c r="J59" s="28">
        <v>0</v>
      </c>
      <c r="K59" s="28">
        <v>0</v>
      </c>
      <c r="L59" s="28">
        <v>84290.02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f t="shared" si="7"/>
        <v>132675.63</v>
      </c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2">
        <f>D54+D38+D28+D18+D12</f>
        <v>302146892</v>
      </c>
      <c r="E85" s="32">
        <f>E54+E38+E28+E18+E12</f>
        <v>309546892</v>
      </c>
      <c r="F85" s="32">
        <f t="shared" ref="F85:R85" si="8">F54+F38+F28+F18+F12</f>
        <v>12839120.190000001</v>
      </c>
      <c r="G85" s="32">
        <f t="shared" si="8"/>
        <v>17981613.310000002</v>
      </c>
      <c r="H85" s="32">
        <f t="shared" si="8"/>
        <v>20495615.039999999</v>
      </c>
      <c r="I85" s="32">
        <f t="shared" si="8"/>
        <v>19897738.960000001</v>
      </c>
      <c r="J85" s="32">
        <f t="shared" si="8"/>
        <v>22696219.619999997</v>
      </c>
      <c r="K85" s="32">
        <f t="shared" si="8"/>
        <v>19111516.260000002</v>
      </c>
      <c r="L85" s="32">
        <f t="shared" si="8"/>
        <v>31783753.470000003</v>
      </c>
      <c r="M85" s="32">
        <f t="shared" si="8"/>
        <v>20042446.799999997</v>
      </c>
      <c r="N85" s="32">
        <f t="shared" si="8"/>
        <v>19654690.93</v>
      </c>
      <c r="O85" s="32">
        <f t="shared" si="8"/>
        <v>0</v>
      </c>
      <c r="P85" s="32">
        <f t="shared" si="8"/>
        <v>0</v>
      </c>
      <c r="Q85" s="32">
        <f t="shared" si="8"/>
        <v>0</v>
      </c>
      <c r="R85" s="32">
        <f t="shared" si="8"/>
        <v>184502714.58000001</v>
      </c>
    </row>
    <row r="91" spans="3:18" ht="13.5" customHeight="1" x14ac:dyDescent="0.3">
      <c r="C91" s="35"/>
      <c r="D91" s="34"/>
      <c r="E91" s="34"/>
      <c r="F91" s="34"/>
      <c r="G91" s="35"/>
      <c r="H91" s="36"/>
      <c r="J91" s="37"/>
      <c r="K91" s="34"/>
    </row>
    <row r="92" spans="3:18" ht="36" customHeight="1" x14ac:dyDescent="0.25"/>
    <row r="93" spans="3:18" ht="18.75" x14ac:dyDescent="0.3">
      <c r="C93" s="35"/>
      <c r="D93" s="35" t="s">
        <v>102</v>
      </c>
      <c r="E93" s="34"/>
      <c r="F93" s="34"/>
      <c r="G93" s="34"/>
      <c r="H93" s="35" t="s">
        <v>103</v>
      </c>
      <c r="J93" s="36"/>
      <c r="L93" s="37"/>
      <c r="M93" s="34"/>
    </row>
    <row r="94" spans="3:18" ht="18.75" x14ac:dyDescent="0.3">
      <c r="C94" s="38"/>
      <c r="D94" s="38" t="s">
        <v>104</v>
      </c>
      <c r="E94" s="36"/>
      <c r="F94" s="34"/>
      <c r="G94" s="34"/>
      <c r="H94" s="38" t="s">
        <v>104</v>
      </c>
      <c r="J94" s="38"/>
      <c r="K94" s="34"/>
      <c r="L94" s="34"/>
      <c r="M94" s="34"/>
    </row>
    <row r="95" spans="3:18" ht="18.75" x14ac:dyDescent="0.3">
      <c r="C95" s="36"/>
      <c r="D95" s="36" t="s">
        <v>105</v>
      </c>
      <c r="E95" s="36"/>
      <c r="F95" s="34"/>
      <c r="G95" s="34"/>
      <c r="H95" s="36" t="s">
        <v>106</v>
      </c>
      <c r="J95" s="36"/>
      <c r="K95" s="34"/>
      <c r="L95" s="34"/>
      <c r="M95" s="34"/>
    </row>
    <row r="96" spans="3:18" ht="18.75" x14ac:dyDescent="0.3">
      <c r="C96" s="36"/>
      <c r="D96" s="36" t="s">
        <v>107</v>
      </c>
      <c r="E96" s="36"/>
      <c r="F96" s="34"/>
      <c r="G96" s="34"/>
      <c r="H96" s="36" t="s">
        <v>108</v>
      </c>
      <c r="J96" s="36"/>
      <c r="K96" s="34"/>
      <c r="L96" s="34"/>
      <c r="M96" s="34"/>
    </row>
    <row r="97" spans="4:13" ht="18.75" x14ac:dyDescent="0.3">
      <c r="F97" s="34"/>
      <c r="G97" s="34"/>
      <c r="H97" s="34"/>
      <c r="J97" s="34"/>
      <c r="K97" s="34"/>
      <c r="L97" s="34"/>
      <c r="M97" s="34"/>
    </row>
    <row r="98" spans="4:13" ht="18.75" x14ac:dyDescent="0.25">
      <c r="D98" s="36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abSelected="1" zoomScaleNormal="100" workbookViewId="0">
      <selection activeCell="J85" sqref="J85"/>
    </sheetView>
  </sheetViews>
  <sheetFormatPr defaultColWidth="11.42578125" defaultRowHeight="15" x14ac:dyDescent="0.25"/>
  <cols>
    <col min="1" max="1" width="90.710937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8.28515625" customWidth="1"/>
    <col min="12" max="12" width="11.710937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14434653.82</v>
      </c>
      <c r="H10" s="29">
        <f t="shared" si="0"/>
        <v>14260976.210000001</v>
      </c>
      <c r="I10" s="29">
        <f>I11+I12+I15</f>
        <v>14528236.569999998</v>
      </c>
      <c r="J10" s="29">
        <f t="shared" si="0"/>
        <v>14572794.84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SUM(B10:M10)</f>
        <v>126924087.59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f>11312997.65+20000+464300+135000+413810.23</f>
        <v>12346107.880000001</v>
      </c>
      <c r="H11" s="28">
        <v>12144258.17</v>
      </c>
      <c r="I11" s="28">
        <v>12354724.119999999</v>
      </c>
      <c r="J11" s="28">
        <v>12395949.66</v>
      </c>
      <c r="K11" s="28">
        <v>0</v>
      </c>
      <c r="L11" s="28">
        <v>0</v>
      </c>
      <c r="M11" s="28">
        <v>0</v>
      </c>
      <c r="N11" s="28">
        <f>SUM(B11:M11)</f>
        <v>108636058.13000001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326500</v>
      </c>
      <c r="I12" s="28">
        <v>333500</v>
      </c>
      <c r="J12" s="28">
        <v>333500</v>
      </c>
      <c r="K12" s="28">
        <v>0</v>
      </c>
      <c r="L12" s="28">
        <v>0</v>
      </c>
      <c r="M12" s="28">
        <v>0</v>
      </c>
      <c r="N12" s="28">
        <f>SUM(B12:M12)</f>
        <v>2994500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f>817524.84+837608.12+99912.98</f>
        <v>1755045.94</v>
      </c>
      <c r="H15" s="28">
        <v>1790218.04</v>
      </c>
      <c r="I15" s="28">
        <v>1840012.45</v>
      </c>
      <c r="J15" s="28">
        <v>1843345.18</v>
      </c>
      <c r="K15" s="28">
        <v>0</v>
      </c>
      <c r="L15" s="28">
        <v>0</v>
      </c>
      <c r="M15" s="28">
        <v>0</v>
      </c>
      <c r="N15" s="28">
        <f>SUM(B15:M15)</f>
        <v>15293529.459999997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4676862.4399999995</v>
      </c>
      <c r="H16" s="29">
        <f>H17+H18+H19+H20+H21+H22+H23+H24+H25</f>
        <v>12521024.200000001</v>
      </c>
      <c r="I16" s="29">
        <f>I17+I18+I19+I20+I21+I22+I23+I24+I25</f>
        <v>5482952.0300000003</v>
      </c>
      <c r="J16" s="29">
        <f t="shared" si="1"/>
        <v>4785180.54</v>
      </c>
      <c r="K16" s="29">
        <f t="shared" si="1"/>
        <v>0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49940280.319999993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f>802287.11+311634.37+927887.24+609180.71</f>
        <v>2650989.4299999997</v>
      </c>
      <c r="H17" s="28">
        <v>2786366.52</v>
      </c>
      <c r="I17" s="28">
        <v>2487415.25</v>
      </c>
      <c r="J17" s="28">
        <v>2238722.17</v>
      </c>
      <c r="K17" s="28">
        <v>0</v>
      </c>
      <c r="L17" s="28">
        <v>0</v>
      </c>
      <c r="M17" s="28">
        <v>0</v>
      </c>
      <c r="N17" s="28">
        <f>SUM(B17:M17)</f>
        <v>21417066.060000002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226114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f t="shared" ref="N18:N23" si="2">SUM(B18:M18)</f>
        <v>226114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2470380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2"/>
        <v>2470380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489184.37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f t="shared" si="2"/>
        <v>489184.37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1004437.84</v>
      </c>
      <c r="H21" s="28">
        <v>1402242.28</v>
      </c>
      <c r="I21" s="28">
        <v>1670639.44</v>
      </c>
      <c r="J21" s="28">
        <v>1799166.94</v>
      </c>
      <c r="K21" s="28">
        <v>0</v>
      </c>
      <c r="L21" s="28">
        <v>0</v>
      </c>
      <c r="M21" s="28">
        <v>0</v>
      </c>
      <c r="N21" s="28">
        <f t="shared" si="2"/>
        <v>10898675.709999999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1021435.17</v>
      </c>
      <c r="H22" s="28">
        <v>1400717.15</v>
      </c>
      <c r="I22" s="28">
        <v>1324897.3400000001</v>
      </c>
      <c r="J22" s="28">
        <v>747291.43</v>
      </c>
      <c r="K22" s="28">
        <v>0</v>
      </c>
      <c r="L22" s="28">
        <v>0</v>
      </c>
      <c r="M22" s="28">
        <v>0</v>
      </c>
      <c r="N22" s="28">
        <f t="shared" si="2"/>
        <v>8992840.2999999989</v>
      </c>
    </row>
    <row r="23" spans="1:14" ht="17.25" customHeight="1" x14ac:dyDescent="0.25">
      <c r="A23" s="5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1887334.14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f t="shared" si="2"/>
        <v>1887334.14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1072051.6200000001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>SUM(B24:M24)</f>
        <v>2772051.62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786634.12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786634.12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>D27+D28+D29+D30+D31+D32</f>
        <v>0</v>
      </c>
      <c r="E26" s="29">
        <f>E27+E28+E29+E30+E31+E32+E35</f>
        <v>57087.61</v>
      </c>
      <c r="F26" s="29">
        <f>F27+F28+F29+F30+F31+F32</f>
        <v>0</v>
      </c>
      <c r="G26" s="29">
        <f>G27+G28+G29+G30+G31+G32</f>
        <v>0</v>
      </c>
      <c r="H26" s="29">
        <f>H27+H28+H29+H30+H31+H32+H33+H35</f>
        <v>4917463.04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0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6011365.6500000004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365879.9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f t="shared" ref="N27:N35" si="3">SUM(B27:M27)</f>
        <v>365879.9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f t="shared" si="3"/>
        <v>0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619417.93999999994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f t="shared" si="3"/>
        <v>619417.93999999994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3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162326.94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3"/>
        <v>162326.94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45228.04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 t="shared" si="3"/>
        <v>97351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2877756.64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 t="shared" si="3"/>
        <v>3914571.64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846853.58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3"/>
        <v>851818.23</v>
      </c>
    </row>
    <row r="36" spans="1:14" ht="17.25" customHeight="1" x14ac:dyDescent="0.25">
      <c r="A36" s="3" t="s">
        <v>27</v>
      </c>
      <c r="B36" s="29">
        <f t="shared" ref="B36:N36" si="4">B37+B38+B39+B40+B41+B42</f>
        <v>0</v>
      </c>
      <c r="C36" s="29">
        <f t="shared" si="4"/>
        <v>0</v>
      </c>
      <c r="D36" s="29">
        <f t="shared" si="4"/>
        <v>0</v>
      </c>
      <c r="E36" s="29">
        <f t="shared" si="4"/>
        <v>0</v>
      </c>
      <c r="F36" s="29">
        <f t="shared" si="4"/>
        <v>0</v>
      </c>
      <c r="G36" s="29">
        <f t="shared" si="4"/>
        <v>0</v>
      </c>
      <c r="H36" s="29">
        <f t="shared" si="4"/>
        <v>0</v>
      </c>
      <c r="I36" s="29">
        <f t="shared" si="4"/>
        <v>0</v>
      </c>
      <c r="J36" s="29">
        <f t="shared" si="4"/>
        <v>0</v>
      </c>
      <c r="K36" s="29">
        <f t="shared" si="4"/>
        <v>0</v>
      </c>
      <c r="L36" s="29">
        <f t="shared" si="4"/>
        <v>0</v>
      </c>
      <c r="M36" s="29">
        <f t="shared" si="4"/>
        <v>0</v>
      </c>
      <c r="N36" s="29">
        <f t="shared" si="4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5">B46</f>
        <v>0</v>
      </c>
      <c r="C45" s="29">
        <f t="shared" si="5"/>
        <v>0</v>
      </c>
      <c r="D45" s="29">
        <f t="shared" si="5"/>
        <v>0</v>
      </c>
      <c r="E45" s="29">
        <f t="shared" si="5"/>
        <v>0</v>
      </c>
      <c r="F45" s="29">
        <f t="shared" si="5"/>
        <v>0</v>
      </c>
      <c r="G45" s="29">
        <f t="shared" si="5"/>
        <v>0</v>
      </c>
      <c r="H45" s="29">
        <f t="shared" si="5"/>
        <v>0</v>
      </c>
      <c r="I45" s="29">
        <f t="shared" si="5"/>
        <v>0</v>
      </c>
      <c r="J45" s="29">
        <f t="shared" si="5"/>
        <v>0</v>
      </c>
      <c r="K45" s="29">
        <f t="shared" si="5"/>
        <v>0</v>
      </c>
      <c r="L45" s="29">
        <f t="shared" si="5"/>
        <v>0</v>
      </c>
      <c r="M45" s="29">
        <f t="shared" si="5"/>
        <v>0</v>
      </c>
      <c r="N45" s="29">
        <f t="shared" si="5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>B53</f>
        <v>0</v>
      </c>
      <c r="C52" s="29">
        <f>C53</f>
        <v>110353.60000000001</v>
      </c>
      <c r="D52" s="29">
        <f>D53</f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H53+H57</f>
        <v>84290.02</v>
      </c>
      <c r="I52" s="29">
        <f>I53</f>
        <v>31258.2</v>
      </c>
      <c r="J52" s="29">
        <f>J53</f>
        <v>296715.55</v>
      </c>
      <c r="K52" s="29">
        <f>K53</f>
        <v>0</v>
      </c>
      <c r="L52" s="29">
        <f>L53</f>
        <v>0</v>
      </c>
      <c r="M52" s="29">
        <f>M53+M54</f>
        <v>0</v>
      </c>
      <c r="N52" s="29">
        <f>SUM(B52:M52)</f>
        <v>1626981.0200000003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31258.2</v>
      </c>
      <c r="J53" s="28">
        <v>296715.55</v>
      </c>
      <c r="K53" s="28">
        <v>0</v>
      </c>
      <c r="L53" s="28">
        <v>0</v>
      </c>
      <c r="M53" s="28">
        <v>0</v>
      </c>
      <c r="N53" s="28">
        <f>SUM(B53:M53)</f>
        <v>1494305.3900000001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84290.02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132675.63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6">B63</f>
        <v>0</v>
      </c>
      <c r="C62" s="29">
        <f t="shared" si="6"/>
        <v>0</v>
      </c>
      <c r="D62" s="29">
        <f t="shared" si="6"/>
        <v>0</v>
      </c>
      <c r="E62" s="29">
        <f t="shared" si="6"/>
        <v>0</v>
      </c>
      <c r="F62" s="29">
        <f t="shared" si="6"/>
        <v>0</v>
      </c>
      <c r="G62" s="29">
        <f t="shared" si="6"/>
        <v>0</v>
      </c>
      <c r="H62" s="29">
        <f t="shared" si="6"/>
        <v>0</v>
      </c>
      <c r="I62" s="29">
        <f t="shared" si="6"/>
        <v>0</v>
      </c>
      <c r="J62" s="29">
        <f t="shared" si="6"/>
        <v>0</v>
      </c>
      <c r="K62" s="29">
        <f t="shared" si="6"/>
        <v>0</v>
      </c>
      <c r="L62" s="29">
        <f t="shared" si="6"/>
        <v>0</v>
      </c>
      <c r="M62" s="29">
        <f t="shared" si="6"/>
        <v>0</v>
      </c>
      <c r="N62" s="29">
        <f t="shared" si="6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>F52+F16+F10</f>
        <v>22696219.619999997</v>
      </c>
      <c r="G83" s="30">
        <f>G52+G16+G10</f>
        <v>19111516.259999998</v>
      </c>
      <c r="H83" s="30">
        <f>H52+H16+H10+H26</f>
        <v>31783753.469999999</v>
      </c>
      <c r="I83" s="30">
        <f>I52+I26+I16+I10</f>
        <v>20042446.799999997</v>
      </c>
      <c r="J83" s="30">
        <f>J52+J16+J10</f>
        <v>19654690.93</v>
      </c>
      <c r="K83" s="30">
        <f>K52+K16+K10</f>
        <v>0</v>
      </c>
      <c r="L83" s="30">
        <f>L52+L16+L10+L26</f>
        <v>0</v>
      </c>
      <c r="M83" s="30">
        <f>M10+M16+M52+M26</f>
        <v>0</v>
      </c>
      <c r="N83" s="30">
        <f>N52+N26+N16+N10</f>
        <v>184502714.57999998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2022-10-03T14:20:09Z</cp:lastPrinted>
  <dcterms:created xsi:type="dcterms:W3CDTF">2021-07-29T18:58:50Z</dcterms:created>
  <dcterms:modified xsi:type="dcterms:W3CDTF">2022-10-07T19:19:34Z</dcterms:modified>
</cp:coreProperties>
</file>