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F:\Documents\Documents\2022\Finanzas\Presupuesto\Mayo\"/>
    </mc:Choice>
  </mc:AlternateContent>
  <xr:revisionPtr revIDLastSave="0" documentId="8_{6603AFFB-C310-4D65-8935-E25FD2F6FC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'!$1:$8</definedName>
    <definedName name="_xlnm.Print_Titles" localSheetId="2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4" i="2" l="1"/>
  <c r="N62" i="3" l="1"/>
  <c r="N45" i="3"/>
  <c r="N36" i="3"/>
  <c r="M62" i="3"/>
  <c r="L62" i="3"/>
  <c r="K62" i="3"/>
  <c r="J62" i="3"/>
  <c r="I62" i="3"/>
  <c r="H62" i="3"/>
  <c r="G62" i="3"/>
  <c r="F62" i="3"/>
  <c r="E62" i="3"/>
  <c r="D62" i="3"/>
  <c r="C62" i="3"/>
  <c r="B62" i="3"/>
  <c r="G52" i="3"/>
  <c r="M45" i="3"/>
  <c r="L45" i="3"/>
  <c r="K45" i="3"/>
  <c r="J45" i="3"/>
  <c r="I45" i="3"/>
  <c r="H45" i="3"/>
  <c r="G45" i="3"/>
  <c r="F45" i="3"/>
  <c r="E45" i="3"/>
  <c r="D45" i="3"/>
  <c r="C45" i="3"/>
  <c r="B45" i="3"/>
  <c r="M36" i="3"/>
  <c r="L36" i="3"/>
  <c r="K36" i="3"/>
  <c r="J36" i="3"/>
  <c r="I36" i="3"/>
  <c r="H36" i="3"/>
  <c r="G36" i="3"/>
  <c r="F36" i="3"/>
  <c r="E36" i="3"/>
  <c r="D36" i="3"/>
  <c r="C36" i="3"/>
  <c r="B36" i="3"/>
  <c r="K26" i="3"/>
  <c r="N12" i="3" l="1"/>
  <c r="N15" i="3"/>
  <c r="N57" i="3"/>
  <c r="N56" i="3"/>
  <c r="E52" i="3"/>
  <c r="E35" i="3"/>
  <c r="E26" i="3" s="1"/>
  <c r="F17" i="2"/>
  <c r="F11" i="2"/>
  <c r="F15" i="2"/>
  <c r="C26" i="3"/>
  <c r="E17" i="2"/>
  <c r="E16" i="2" s="1"/>
  <c r="E15" i="2"/>
  <c r="E11" i="2"/>
  <c r="K52" i="3"/>
  <c r="D52" i="3"/>
  <c r="C52" i="3"/>
  <c r="B52" i="3"/>
  <c r="B26" i="3"/>
  <c r="B16" i="2"/>
  <c r="D18" i="1" l="1"/>
  <c r="M52" i="3"/>
  <c r="M26" i="3"/>
  <c r="M10" i="3"/>
  <c r="C52" i="2"/>
  <c r="O52" i="2"/>
  <c r="C36" i="2"/>
  <c r="C16" i="2"/>
  <c r="N54" i="3"/>
  <c r="L26" i="3"/>
  <c r="L16" i="3"/>
  <c r="L52" i="3"/>
  <c r="L10" i="3"/>
  <c r="I16" i="3"/>
  <c r="I10" i="3"/>
  <c r="I26" i="3"/>
  <c r="K10" i="3"/>
  <c r="N35" i="3"/>
  <c r="N33" i="3"/>
  <c r="N32" i="3"/>
  <c r="N31" i="3"/>
  <c r="N30" i="3"/>
  <c r="N29" i="3"/>
  <c r="N28" i="3"/>
  <c r="N27" i="3"/>
  <c r="J52" i="3"/>
  <c r="I52" i="3"/>
  <c r="H52" i="3"/>
  <c r="F52" i="3"/>
  <c r="N53" i="3"/>
  <c r="J26" i="3"/>
  <c r="H26" i="3"/>
  <c r="G26" i="3"/>
  <c r="F26" i="3"/>
  <c r="D26" i="3"/>
  <c r="N25" i="3"/>
  <c r="M16" i="3"/>
  <c r="K16" i="3"/>
  <c r="J16" i="3"/>
  <c r="H16" i="3"/>
  <c r="G16" i="3"/>
  <c r="F16" i="3"/>
  <c r="E16" i="3"/>
  <c r="D16" i="3"/>
  <c r="C16" i="3"/>
  <c r="B16" i="3"/>
  <c r="N24" i="3"/>
  <c r="N23" i="3"/>
  <c r="N22" i="3"/>
  <c r="N21" i="3"/>
  <c r="N20" i="3"/>
  <c r="N19" i="3"/>
  <c r="N18" i="3"/>
  <c r="N17" i="3"/>
  <c r="J10" i="3"/>
  <c r="H10" i="3"/>
  <c r="G10" i="3"/>
  <c r="F10" i="3"/>
  <c r="E10" i="3"/>
  <c r="D10" i="3"/>
  <c r="C10" i="3"/>
  <c r="B10" i="3"/>
  <c r="N11" i="3"/>
  <c r="P54" i="2"/>
  <c r="P53" i="2"/>
  <c r="H52" i="2"/>
  <c r="N52" i="2"/>
  <c r="M52" i="2"/>
  <c r="L52" i="2"/>
  <c r="K52" i="2"/>
  <c r="J52" i="2"/>
  <c r="I52" i="2"/>
  <c r="P29" i="2"/>
  <c r="P35" i="2"/>
  <c r="P33" i="2"/>
  <c r="P32" i="2"/>
  <c r="P31" i="2"/>
  <c r="P30" i="2"/>
  <c r="P28" i="2"/>
  <c r="P27" i="2"/>
  <c r="P25" i="2"/>
  <c r="P23" i="2"/>
  <c r="P20" i="2"/>
  <c r="P19" i="2"/>
  <c r="P18" i="2"/>
  <c r="K16" i="2"/>
  <c r="P24" i="2"/>
  <c r="P22" i="2"/>
  <c r="P21" i="2"/>
  <c r="P17" i="2"/>
  <c r="P15" i="2"/>
  <c r="P12" i="2"/>
  <c r="P11" i="2"/>
  <c r="G52" i="2"/>
  <c r="F52" i="2"/>
  <c r="E52" i="2"/>
  <c r="D52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O26" i="2"/>
  <c r="N26" i="2"/>
  <c r="M26" i="2"/>
  <c r="L26" i="2"/>
  <c r="K26" i="2"/>
  <c r="J26" i="2"/>
  <c r="I26" i="2"/>
  <c r="H26" i="2"/>
  <c r="G26" i="2"/>
  <c r="F26" i="2"/>
  <c r="E26" i="2"/>
  <c r="D26" i="2"/>
  <c r="O16" i="2"/>
  <c r="N16" i="2"/>
  <c r="M16" i="2"/>
  <c r="L16" i="2"/>
  <c r="J16" i="2"/>
  <c r="I16" i="2"/>
  <c r="H16" i="2"/>
  <c r="G16" i="2"/>
  <c r="F16" i="2"/>
  <c r="D16" i="2"/>
  <c r="O10" i="2"/>
  <c r="N10" i="2"/>
  <c r="M10" i="2"/>
  <c r="L10" i="2"/>
  <c r="K10" i="2"/>
  <c r="J10" i="2"/>
  <c r="I10" i="2"/>
  <c r="H10" i="2"/>
  <c r="G10" i="2"/>
  <c r="F10" i="2"/>
  <c r="E10" i="2"/>
  <c r="D10" i="2"/>
  <c r="B52" i="2"/>
  <c r="B36" i="2"/>
  <c r="C26" i="2"/>
  <c r="B26" i="2"/>
  <c r="B10" i="2"/>
  <c r="C10" i="2"/>
  <c r="E83" i="3" l="1"/>
  <c r="D83" i="3"/>
  <c r="C83" i="3"/>
  <c r="B83" i="3"/>
  <c r="M83" i="3"/>
  <c r="F83" i="3"/>
  <c r="H83" i="3"/>
  <c r="G83" i="3"/>
  <c r="K83" i="3"/>
  <c r="J83" i="3"/>
  <c r="L83" i="3"/>
  <c r="B83" i="2"/>
  <c r="P52" i="2"/>
  <c r="C83" i="2"/>
  <c r="I83" i="3"/>
  <c r="N26" i="3"/>
  <c r="N10" i="3"/>
  <c r="N16" i="3"/>
  <c r="N52" i="3"/>
  <c r="P26" i="2"/>
  <c r="F83" i="2"/>
  <c r="G83" i="2"/>
  <c r="P16" i="2"/>
  <c r="O83" i="2"/>
  <c r="I83" i="2"/>
  <c r="M83" i="2"/>
  <c r="N83" i="2"/>
  <c r="H83" i="2"/>
  <c r="L83" i="2"/>
  <c r="K83" i="2"/>
  <c r="J83" i="2"/>
  <c r="E83" i="2"/>
  <c r="D83" i="2"/>
  <c r="P10" i="2"/>
  <c r="E54" i="1"/>
  <c r="D54" i="1"/>
  <c r="E38" i="1"/>
  <c r="D38" i="1"/>
  <c r="E28" i="1"/>
  <c r="D28" i="1"/>
  <c r="E19" i="1"/>
  <c r="E18" i="1" s="1"/>
  <c r="E12" i="1"/>
  <c r="D12" i="1"/>
  <c r="E85" i="1" l="1"/>
  <c r="D85" i="1"/>
  <c r="N83" i="3"/>
  <c r="P83" i="2"/>
</calcChain>
</file>

<file path=xl/sharedStrings.xml><?xml version="1.0" encoding="utf-8"?>
<sst xmlns="http://schemas.openxmlformats.org/spreadsheetml/2006/main" count="290" uniqueCount="113">
  <si>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</si>
  <si>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</si>
  <si>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</si>
  <si>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</si>
  <si>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</si>
  <si>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</si>
  <si>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</si>
  <si>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</si>
  <si>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</si>
  <si>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</si>
  <si>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</si>
  <si>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</si>
  <si>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</si>
  <si>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</si>
  <si>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</si>
  <si>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</si>
  <si>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</si>
  <si>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</si>
  <si>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</si>
  <si>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</si>
  <si>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</si>
  <si>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</si>
  <si>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</si>
  <si>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</si>
  <si>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</si>
  <si>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</si>
  <si>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</si>
  <si>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</si>
  <si>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</si>
  <si>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</si>
  <si>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</si>
  <si>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</si>
  <si>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</si>
  <si>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</si>
  <si>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</si>
  <si>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</si>
  <si>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</si>
  <si>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</si>
  <si>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</si>
  <si>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</si>
  <si>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</si>
  <si>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</si>
  <si>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</si>
  <si>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</si>
  <si>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</si>
  <si>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</si>
  <si>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</si>
  <si>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</si>
  <si>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</si>
  <si>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</si>
  <si>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</si>
  <si>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</si>
  <si>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</si>
  <si>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</si>
  <si>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</si>
  <si>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</si>
  <si>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</si>
  <si>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</si>
  <si>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</si>
  <si>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</si>
  <si>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</si>
  <si>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</si>
  <si>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</si>
  <si>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</si>
  <si>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</si>
  <si>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</si>
  <si>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</si>
  <si>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</si>
  <si>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</si>
  <si>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</si>
  <si>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</si>
  <si>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</si>
  <si>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</si>
  <si>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</si>
  <si>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</si>
  <si>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</si>
  <si>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</si>
  <si>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</si>
  <si>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</si>
  <si>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</si>
  <si>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</si>
  <si>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</si>
  <si>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</si>
  <si>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</si>
  <si>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</si>
  <si>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</si>
  <si>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</si>
  <si>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</si>
  <si>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</si>
  <si>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</si>
  <si>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</si>
  <si>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</si>
  <si>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</si>
  <si>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</si>
  <si>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</si>
  <si>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</si>
  <si>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</si>
  <si>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</si>
  <si>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</si>
  <si>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</si>
  <si>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</si>
  <si>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</si>
  <si>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</si>
  <si>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</si>
  <si>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</si>
  <si>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</si>
  <si>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</si>
  <si>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</si>
  <si>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 xml:space="preserve">                                                                                                                      Encargada Administrativa y Financiera – SIUBEN</t>
  </si>
  <si>
    <t>Nov</t>
  </si>
  <si>
    <t>Dic</t>
  </si>
  <si>
    <t>Oct</t>
  </si>
  <si>
    <t>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</si>
</sst>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342900</xdr:colOff>
      <xdr:row>2</xdr:row>
      <xdr:rowOff>9525</xdr:rowOff>
    </xdr:from>
    <xdr:to>
      <xdr:col>5</xdr:col>
      <xdr:colOff>180975</xdr:colOff>
      <xdr:row>5</xdr:row>
      <xdr:rowOff>57151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8EB87AC-3B2B-4B35-AE9E-1FA8A22BF9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390525"/>
          <a:ext cx="2124075" cy="8763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12</xdr:col>
      <xdr:colOff>190501</xdr:colOff>
      <xdr:row>0</xdr:row>
      <xdr:rowOff>123825</xdr:rowOff>
    </xdr:from>
    <xdr:to>
      <xdr:col>15</xdr:col>
      <xdr:colOff>885825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67B64A-EA9B-4702-B32E-CF7099285D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20826" y="123825"/>
          <a:ext cx="2209799" cy="1019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1</xdr:row>
      <xdr:rowOff>171450</xdr:rowOff>
    </xdr:from>
    <xdr:to>
      <xdr:col>13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10</xdr:col>
      <xdr:colOff>381001</xdr:colOff>
      <xdr:row>1</xdr:row>
      <xdr:rowOff>104775</xdr:rowOff>
    </xdr:from>
    <xdr:to>
      <xdr:col>13</xdr:col>
      <xdr:colOff>723901</xdr:colOff>
      <xdr:row>5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B20C63-7E47-47FC-ACAE-EEF21CB761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6851" y="485775"/>
          <a:ext cx="2124075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tabSelected="1" workbookViewId="0">
      <selection activeCell="C48" sqref="C48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0" t="s">
        <v>98</v>
      </c>
      <c r="D3" s="40"/>
      <c r="E3" s="40"/>
      <c r="F3" s="23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40" t="s">
        <v>99</v>
      </c>
      <c r="D4" s="40"/>
      <c r="E4" s="40"/>
      <c r="F4" s="22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6">
        <v>2022</v>
      </c>
      <c r="D5" s="47"/>
      <c r="E5" s="47"/>
      <c r="F5" s="21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41" t="s">
        <v>76</v>
      </c>
      <c r="D6" s="42"/>
      <c r="E6" s="42"/>
      <c r="F6" s="20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41" t="s">
        <v>77</v>
      </c>
      <c r="D7" s="42"/>
      <c r="E7" s="42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3" t="s">
        <v>66</v>
      </c>
      <c r="D9" s="44" t="s">
        <v>94</v>
      </c>
      <c r="E9" s="44" t="s">
        <v>93</v>
      </c>
      <c r="F9" s="8"/>
    </row>
    <row r="10" spans="2:16" ht="23.25" customHeight="1" x14ac:dyDescent="0.25">
      <c r="C10" s="43"/>
      <c r="D10" s="45"/>
      <c r="E10" s="45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122221626</v>
      </c>
      <c r="E12" s="4">
        <f>E13+E14+E17</f>
        <v>200366688.45999998</v>
      </c>
      <c r="F12" s="8"/>
    </row>
    <row r="13" spans="2:16" x14ac:dyDescent="0.25">
      <c r="C13" s="5" t="s">
        <v>2</v>
      </c>
      <c r="D13" s="6">
        <v>93300360</v>
      </c>
      <c r="E13" s="6">
        <v>162147841.81999999</v>
      </c>
      <c r="F13" s="8"/>
    </row>
    <row r="14" spans="2:16" x14ac:dyDescent="0.25">
      <c r="C14" s="5" t="s">
        <v>3</v>
      </c>
      <c r="D14" s="6">
        <v>16002000</v>
      </c>
      <c r="E14" s="6">
        <v>16002000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12919266</v>
      </c>
      <c r="E17" s="6">
        <v>22216846.640000001</v>
      </c>
      <c r="F17" s="8"/>
    </row>
    <row r="18" spans="3:6" x14ac:dyDescent="0.25">
      <c r="C18" s="3" t="s">
        <v>7</v>
      </c>
      <c r="D18" s="4">
        <f>D19+D20+D21+D22+D23+D24+D25+D26+D27</f>
        <v>157568266</v>
      </c>
      <c r="E18" s="4">
        <f>E19+E20+E21+E22+E23+E24+E25+E26+E27</f>
        <v>75538203.539999992</v>
      </c>
      <c r="F18" s="8"/>
    </row>
    <row r="19" spans="3:6" x14ac:dyDescent="0.25">
      <c r="C19" s="5" t="s">
        <v>8</v>
      </c>
      <c r="D19" s="6">
        <v>22370000</v>
      </c>
      <c r="E19" s="6">
        <f>D19</f>
        <v>22370000</v>
      </c>
      <c r="F19" s="8"/>
    </row>
    <row r="20" spans="3:6" x14ac:dyDescent="0.25">
      <c r="C20" s="5" t="s">
        <v>9</v>
      </c>
      <c r="D20" s="6">
        <v>1100000</v>
      </c>
      <c r="E20" s="6">
        <v>850000</v>
      </c>
      <c r="F20" s="8"/>
    </row>
    <row r="21" spans="3:6" x14ac:dyDescent="0.25">
      <c r="C21" s="5" t="s">
        <v>10</v>
      </c>
      <c r="D21" s="6">
        <v>4200000</v>
      </c>
      <c r="E21" s="6">
        <v>2100000</v>
      </c>
      <c r="F21" s="8"/>
    </row>
    <row r="22" spans="3:6" x14ac:dyDescent="0.25">
      <c r="C22" s="5" t="s">
        <v>11</v>
      </c>
      <c r="D22" s="6">
        <v>2720000</v>
      </c>
      <c r="E22" s="6">
        <v>1385000</v>
      </c>
      <c r="F22" s="8"/>
    </row>
    <row r="23" spans="3:6" x14ac:dyDescent="0.25">
      <c r="C23" s="5" t="s">
        <v>12</v>
      </c>
      <c r="D23" s="6">
        <v>14053244</v>
      </c>
      <c r="E23" s="6">
        <v>18847123.739999998</v>
      </c>
    </row>
    <row r="24" spans="3:6" x14ac:dyDescent="0.25">
      <c r="C24" s="5" t="s">
        <v>13</v>
      </c>
      <c r="D24" s="6">
        <v>4900000</v>
      </c>
      <c r="E24" s="6">
        <v>13922274.68</v>
      </c>
    </row>
    <row r="25" spans="3:6" x14ac:dyDescent="0.25">
      <c r="C25" s="5" t="s">
        <v>14</v>
      </c>
      <c r="D25" s="6">
        <v>5400000</v>
      </c>
      <c r="E25" s="6">
        <v>5150000</v>
      </c>
    </row>
    <row r="26" spans="3:6" x14ac:dyDescent="0.25">
      <c r="C26" s="5" t="s">
        <v>15</v>
      </c>
      <c r="D26" s="6">
        <v>100625022</v>
      </c>
      <c r="E26" s="6">
        <v>8713805.1199999992</v>
      </c>
    </row>
    <row r="27" spans="3:6" x14ac:dyDescent="0.25">
      <c r="C27" s="5" t="s">
        <v>16</v>
      </c>
      <c r="D27" s="6">
        <v>2200000</v>
      </c>
      <c r="E27" s="6">
        <v>2200000</v>
      </c>
    </row>
    <row r="28" spans="3:6" x14ac:dyDescent="0.25">
      <c r="C28" s="3" t="s">
        <v>17</v>
      </c>
      <c r="D28" s="4">
        <f>D29+D30+D31+D32+D33+D34+D35+D37</f>
        <v>15857000</v>
      </c>
      <c r="E28" s="4">
        <f>E29+E30+E31+E32+E33+E34+E35+E37</f>
        <v>15457000</v>
      </c>
    </row>
    <row r="29" spans="3:6" x14ac:dyDescent="0.25">
      <c r="C29" s="5" t="s">
        <v>18</v>
      </c>
      <c r="D29" s="6">
        <v>800000</v>
      </c>
      <c r="E29" s="6">
        <v>800000</v>
      </c>
    </row>
    <row r="30" spans="3:6" x14ac:dyDescent="0.25">
      <c r="C30" s="5" t="s">
        <v>19</v>
      </c>
      <c r="D30" s="6">
        <v>900000</v>
      </c>
      <c r="E30" s="6">
        <v>900000</v>
      </c>
    </row>
    <row r="31" spans="3:6" x14ac:dyDescent="0.25">
      <c r="C31" s="5" t="s">
        <v>20</v>
      </c>
      <c r="D31" s="6">
        <v>925000</v>
      </c>
      <c r="E31" s="6">
        <v>925000</v>
      </c>
    </row>
    <row r="32" spans="3:6" x14ac:dyDescent="0.25">
      <c r="C32" s="5" t="s">
        <v>21</v>
      </c>
      <c r="D32" s="6">
        <v>420000</v>
      </c>
      <c r="E32" s="6">
        <v>420000</v>
      </c>
    </row>
    <row r="33" spans="3:5" x14ac:dyDescent="0.25">
      <c r="C33" s="5" t="s">
        <v>22</v>
      </c>
      <c r="D33" s="6">
        <v>1400000</v>
      </c>
      <c r="E33" s="6">
        <v>1400000</v>
      </c>
    </row>
    <row r="34" spans="3:5" x14ac:dyDescent="0.25">
      <c r="C34" s="5" t="s">
        <v>23</v>
      </c>
      <c r="D34" s="6">
        <v>342000</v>
      </c>
      <c r="E34" s="6">
        <v>342000</v>
      </c>
    </row>
    <row r="35" spans="3:5" x14ac:dyDescent="0.25">
      <c r="C35" s="5" t="s">
        <v>24</v>
      </c>
      <c r="D35" s="6">
        <v>6350000</v>
      </c>
      <c r="E35" s="6">
        <v>6350000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4720000</v>
      </c>
      <c r="E37" s="6">
        <v>4320000</v>
      </c>
    </row>
    <row r="38" spans="3:5" x14ac:dyDescent="0.25">
      <c r="C38" s="3" t="s">
        <v>27</v>
      </c>
      <c r="D38" s="4">
        <f>D39</f>
        <v>400000</v>
      </c>
      <c r="E38" s="4">
        <f>E39</f>
        <v>400000</v>
      </c>
    </row>
    <row r="39" spans="3:5" x14ac:dyDescent="0.25">
      <c r="C39" s="5" t="s">
        <v>28</v>
      </c>
      <c r="D39" s="6">
        <v>400000</v>
      </c>
      <c r="E39" s="6">
        <v>400000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6100000</v>
      </c>
      <c r="E54" s="4">
        <f>E55+E58+E59</f>
        <v>4350000</v>
      </c>
    </row>
    <row r="55" spans="3:5" x14ac:dyDescent="0.25">
      <c r="C55" s="5" t="s">
        <v>44</v>
      </c>
      <c r="D55" s="6">
        <v>2500000</v>
      </c>
      <c r="E55" s="6">
        <v>2500000</v>
      </c>
    </row>
    <row r="56" spans="3:5" x14ac:dyDescent="0.25">
      <c r="C56" s="5" t="s">
        <v>45</v>
      </c>
      <c r="D56" s="6"/>
    </row>
    <row r="57" spans="3:5" x14ac:dyDescent="0.25">
      <c r="C57" s="5" t="s">
        <v>46</v>
      </c>
      <c r="D57" s="6"/>
    </row>
    <row r="58" spans="3:5" x14ac:dyDescent="0.25">
      <c r="C58" s="5" t="s">
        <v>47</v>
      </c>
      <c r="D58" s="6">
        <v>3500000</v>
      </c>
      <c r="E58" s="6">
        <v>1750000</v>
      </c>
    </row>
    <row r="59" spans="3:5" x14ac:dyDescent="0.25">
      <c r="C59" s="5" t="s">
        <v>48</v>
      </c>
      <c r="D59" s="6">
        <v>100000</v>
      </c>
      <c r="E59" s="6">
        <v>100000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7">
        <f>D54+D38+D28+D18+D12</f>
        <v>302146892</v>
      </c>
      <c r="E85" s="27">
        <f>E54+E38+E28+E18+E12</f>
        <v>296111892</v>
      </c>
    </row>
    <row r="90" spans="3:5" ht="15.75" thickBot="1" x14ac:dyDescent="0.3"/>
    <row r="91" spans="3:5" ht="26.25" customHeight="1" thickBot="1" x14ac:dyDescent="0.3">
      <c r="C91" s="26" t="s">
        <v>95</v>
      </c>
    </row>
    <row r="92" spans="3:5" ht="33.75" customHeight="1" thickBot="1" x14ac:dyDescent="0.3">
      <c r="C92" s="24" t="s">
        <v>96</v>
      </c>
    </row>
    <row r="93" spans="3:5" ht="60.75" thickBot="1" x14ac:dyDescent="0.3">
      <c r="C93" s="25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2"/>
  <sheetViews>
    <sheetView showGridLines="0" topLeftCell="A136" workbookViewId="0">
      <selection activeCell="D26" sqref="D26"/>
    </sheetView>
  </sheetViews>
  <sheetFormatPr defaultColWidth="11.42578125" defaultRowHeight="15" x14ac:dyDescent="0.25"/>
  <cols>
    <col min="1" max="1" width="76.42578125" customWidth="1"/>
    <col min="2" max="2" width="16.85546875" customWidth="1"/>
    <col min="3" max="3" width="16.7109375" customWidth="1"/>
    <col min="4" max="4" width="13.140625" customWidth="1"/>
    <col min="5" max="5" width="15.140625" customWidth="1"/>
    <col min="6" max="6" width="13.28515625" customWidth="1"/>
    <col min="7" max="7" width="13.28515625" bestFit="1" customWidth="1"/>
    <col min="8" max="8" width="13.7109375" customWidth="1"/>
    <col min="9" max="9" width="9.28515625" customWidth="1"/>
    <col min="10" max="10" width="7.28515625" customWidth="1"/>
    <col min="11" max="11" width="8.28515625" customWidth="1"/>
    <col min="12" max="12" width="7" customWidth="1"/>
    <col min="13" max="13" width="8.7109375" customWidth="1"/>
    <col min="14" max="14" width="6.5703125" customWidth="1"/>
    <col min="15" max="15" width="7.42578125" customWidth="1"/>
    <col min="16" max="16" width="15.5703125" customWidth="1"/>
  </cols>
  <sheetData>
    <row r="1" spans="1:17" ht="28.5" customHeight="1" x14ac:dyDescent="0.25">
      <c r="A1" s="51" t="s">
        <v>98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21" customHeight="1" x14ac:dyDescent="0.25">
      <c r="A2" s="53" t="s">
        <v>100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7" ht="15.75" x14ac:dyDescent="0.25">
      <c r="A3" s="46">
        <v>2022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7" ht="15.75" customHeight="1" x14ac:dyDescent="0.25">
      <c r="A4" s="41" t="s">
        <v>92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7" ht="15.75" customHeight="1" x14ac:dyDescent="0.25">
      <c r="A5" s="42" t="s">
        <v>77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7" spans="1:17" ht="25.5" customHeight="1" x14ac:dyDescent="0.25">
      <c r="A7" s="43" t="s">
        <v>66</v>
      </c>
      <c r="B7" s="44" t="s">
        <v>94</v>
      </c>
      <c r="C7" s="44" t="s">
        <v>93</v>
      </c>
      <c r="D7" s="48" t="s">
        <v>91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50"/>
    </row>
    <row r="8" spans="1:17" x14ac:dyDescent="0.25">
      <c r="A8" s="43"/>
      <c r="B8" s="45"/>
      <c r="C8" s="45"/>
      <c r="D8" s="15" t="s">
        <v>79</v>
      </c>
      <c r="E8" s="15" t="s">
        <v>80</v>
      </c>
      <c r="F8" s="15" t="s">
        <v>81</v>
      </c>
      <c r="G8" s="15" t="s">
        <v>82</v>
      </c>
      <c r="H8" s="16" t="s">
        <v>83</v>
      </c>
      <c r="I8" s="15" t="s">
        <v>84</v>
      </c>
      <c r="J8" s="16" t="s">
        <v>85</v>
      </c>
      <c r="K8" s="15" t="s">
        <v>86</v>
      </c>
      <c r="L8" s="15" t="s">
        <v>112</v>
      </c>
      <c r="M8" s="15" t="s">
        <v>111</v>
      </c>
      <c r="N8" s="15" t="s">
        <v>109</v>
      </c>
      <c r="O8" s="16" t="s">
        <v>110</v>
      </c>
      <c r="P8" s="15" t="s">
        <v>78</v>
      </c>
    </row>
    <row r="9" spans="1:17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7" x14ac:dyDescent="0.25">
      <c r="A10" s="3" t="s">
        <v>1</v>
      </c>
      <c r="B10" s="29">
        <f>B11+B12+B15</f>
        <v>122221626</v>
      </c>
      <c r="C10" s="29">
        <f>C11+C12+C15</f>
        <v>199686488.45999998</v>
      </c>
      <c r="D10" s="29">
        <f t="shared" ref="D10:O10" si="0">D11+D12+D15</f>
        <v>10318594.130000001</v>
      </c>
      <c r="E10" s="29">
        <f t="shared" si="0"/>
        <v>13121888.960000001</v>
      </c>
      <c r="F10" s="29">
        <f t="shared" si="0"/>
        <v>16495577.43</v>
      </c>
      <c r="G10" s="29">
        <f t="shared" si="0"/>
        <v>14865946.060000001</v>
      </c>
      <c r="H10" s="29">
        <f t="shared" si="0"/>
        <v>14325419.569999998</v>
      </c>
      <c r="I10" s="29">
        <f t="shared" si="0"/>
        <v>0</v>
      </c>
      <c r="J10" s="29">
        <f t="shared" si="0"/>
        <v>0</v>
      </c>
      <c r="K10" s="29">
        <f t="shared" si="0"/>
        <v>0</v>
      </c>
      <c r="L10" s="29">
        <f t="shared" si="0"/>
        <v>0</v>
      </c>
      <c r="M10" s="29">
        <f t="shared" si="0"/>
        <v>0</v>
      </c>
      <c r="N10" s="29">
        <f t="shared" si="0"/>
        <v>0</v>
      </c>
      <c r="O10" s="29">
        <f t="shared" si="0"/>
        <v>0</v>
      </c>
      <c r="P10" s="29">
        <f>SUM(D10:O10)</f>
        <v>69127426.150000006</v>
      </c>
    </row>
    <row r="11" spans="1:17" x14ac:dyDescent="0.25">
      <c r="A11" s="5" t="s">
        <v>2</v>
      </c>
      <c r="B11" s="28">
        <v>93300360</v>
      </c>
      <c r="C11" s="28">
        <v>161467641.81999999</v>
      </c>
      <c r="D11" s="28">
        <v>8974683.2300000004</v>
      </c>
      <c r="E11" s="28">
        <f>11102082.23+20000</f>
        <v>11122082.23</v>
      </c>
      <c r="F11" s="28">
        <f>11107126.19+20000+1363000+1442068+372866.44</f>
        <v>14305060.629999999</v>
      </c>
      <c r="G11" s="28">
        <v>12770064.17</v>
      </c>
      <c r="H11" s="28">
        <v>12223128.039999999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f>SUM(D11:O11)</f>
        <v>59395018.300000004</v>
      </c>
    </row>
    <row r="12" spans="1:17" x14ac:dyDescent="0.25">
      <c r="A12" s="5" t="s">
        <v>3</v>
      </c>
      <c r="B12" s="28">
        <v>16002000</v>
      </c>
      <c r="C12" s="28">
        <v>16002000</v>
      </c>
      <c r="D12" s="28">
        <v>333500</v>
      </c>
      <c r="E12" s="28">
        <v>333500</v>
      </c>
      <c r="F12" s="28">
        <v>333500</v>
      </c>
      <c r="G12" s="28">
        <v>333500</v>
      </c>
      <c r="H12" s="28">
        <v>333500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f>SUM(D12:O12)</f>
        <v>1667500</v>
      </c>
    </row>
    <row r="13" spans="1:17" x14ac:dyDescent="0.25">
      <c r="A13" s="5" t="s">
        <v>4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17"/>
    </row>
    <row r="14" spans="1:17" x14ac:dyDescent="0.25">
      <c r="A14" s="5" t="s">
        <v>5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7" x14ac:dyDescent="0.25">
      <c r="A15" s="5" t="s">
        <v>6</v>
      </c>
      <c r="B15" s="28">
        <v>12919266</v>
      </c>
      <c r="C15" s="28">
        <v>22216846.640000001</v>
      </c>
      <c r="D15" s="28">
        <v>1010410.9</v>
      </c>
      <c r="E15" s="28">
        <f>778532.3+789667.82+98106.61</f>
        <v>1666306.7300000002</v>
      </c>
      <c r="F15" s="28">
        <f>866043.72+886798.94+104174.14</f>
        <v>1857016.7999999998</v>
      </c>
      <c r="G15" s="28">
        <v>1762381.89</v>
      </c>
      <c r="H15" s="28">
        <v>1768791.53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f>SUM(D15:O15)</f>
        <v>8064907.8499999996</v>
      </c>
    </row>
    <row r="16" spans="1:17" x14ac:dyDescent="0.25">
      <c r="A16" s="3" t="s">
        <v>7</v>
      </c>
      <c r="B16" s="29">
        <f>B17+B18+B19+B20+B21+B22+B23+B24+B25</f>
        <v>157568266</v>
      </c>
      <c r="C16" s="29">
        <f>C17+C18+C19+C20+C21+C22+C23+C24+C25</f>
        <v>75818403.539999992</v>
      </c>
      <c r="D16" s="29">
        <f t="shared" ref="D16:O16" si="1">D17+D18+D19+D20+D21+D22+D23+D24</f>
        <v>2041119.06</v>
      </c>
      <c r="E16" s="29">
        <f>E17+E18+E19+E20+E21+E22+E23+E24</f>
        <v>4191962.75</v>
      </c>
      <c r="F16" s="29">
        <f t="shared" si="1"/>
        <v>2944059.5700000003</v>
      </c>
      <c r="G16" s="29">
        <f t="shared" si="1"/>
        <v>4926319.68</v>
      </c>
      <c r="H16" s="29">
        <f t="shared" si="1"/>
        <v>8370800.0499999998</v>
      </c>
      <c r="I16" s="29">
        <f t="shared" si="1"/>
        <v>0</v>
      </c>
      <c r="J16" s="29">
        <f t="shared" si="1"/>
        <v>0</v>
      </c>
      <c r="K16" s="29">
        <f>K17+K18+K19+K20+K21+K22+K23+K24+K25</f>
        <v>0</v>
      </c>
      <c r="L16" s="29">
        <f t="shared" si="1"/>
        <v>0</v>
      </c>
      <c r="M16" s="29">
        <f t="shared" si="1"/>
        <v>0</v>
      </c>
      <c r="N16" s="29">
        <f t="shared" si="1"/>
        <v>0</v>
      </c>
      <c r="O16" s="29">
        <f t="shared" si="1"/>
        <v>0</v>
      </c>
      <c r="P16" s="29">
        <f>SUM(D16:O16)</f>
        <v>22474261.109999999</v>
      </c>
    </row>
    <row r="17" spans="1:16" x14ac:dyDescent="0.25">
      <c r="A17" s="5" t="s">
        <v>8</v>
      </c>
      <c r="B17" s="28">
        <v>22370000</v>
      </c>
      <c r="C17" s="28">
        <v>22370000</v>
      </c>
      <c r="D17" s="28">
        <v>2041119.06</v>
      </c>
      <c r="E17" s="28">
        <f>477608.77+399421.17+1754566.25+485060.35</f>
        <v>3116656.54</v>
      </c>
      <c r="F17" s="28">
        <f>383209.77+221864.07+794511.97+492147.91</f>
        <v>1891733.72</v>
      </c>
      <c r="G17" s="28">
        <v>1888613.25</v>
      </c>
      <c r="H17" s="28">
        <v>2315450.12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f>SUM(D17:O17)</f>
        <v>11253572.690000001</v>
      </c>
    </row>
    <row r="18" spans="1:16" x14ac:dyDescent="0.25">
      <c r="A18" s="5" t="s">
        <v>9</v>
      </c>
      <c r="B18" s="28">
        <v>1100000</v>
      </c>
      <c r="C18" s="28">
        <v>850000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f t="shared" ref="P18:P20" si="2">SUM(D18:O18)</f>
        <v>0</v>
      </c>
    </row>
    <row r="19" spans="1:16" x14ac:dyDescent="0.25">
      <c r="A19" s="5" t="s">
        <v>10</v>
      </c>
      <c r="B19" s="28">
        <v>4200000</v>
      </c>
      <c r="C19" s="28">
        <v>2100000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f t="shared" si="2"/>
        <v>0</v>
      </c>
    </row>
    <row r="20" spans="1:16" x14ac:dyDescent="0.25">
      <c r="A20" s="5" t="s">
        <v>11</v>
      </c>
      <c r="B20" s="28">
        <v>2720000</v>
      </c>
      <c r="C20" s="28">
        <v>1385000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f t="shared" si="2"/>
        <v>0</v>
      </c>
    </row>
    <row r="21" spans="1:16" x14ac:dyDescent="0.25">
      <c r="A21" s="5" t="s">
        <v>12</v>
      </c>
      <c r="B21" s="28">
        <v>14053244</v>
      </c>
      <c r="C21" s="28">
        <v>18947323.739999998</v>
      </c>
      <c r="D21" s="28">
        <v>0</v>
      </c>
      <c r="E21" s="28">
        <v>0</v>
      </c>
      <c r="F21" s="28">
        <v>0</v>
      </c>
      <c r="G21" s="28">
        <v>0</v>
      </c>
      <c r="H21" s="28">
        <v>5022189.21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f>SUM(D21:O21)</f>
        <v>5022189.21</v>
      </c>
    </row>
    <row r="22" spans="1:16" x14ac:dyDescent="0.25">
      <c r="A22" s="5" t="s">
        <v>13</v>
      </c>
      <c r="B22" s="28">
        <v>4900000</v>
      </c>
      <c r="C22" s="28">
        <v>13922274.68</v>
      </c>
      <c r="D22" s="28">
        <v>0</v>
      </c>
      <c r="E22" s="28">
        <v>1075306.21</v>
      </c>
      <c r="F22" s="28">
        <v>1052325.8500000001</v>
      </c>
      <c r="G22" s="28">
        <v>1337706.43</v>
      </c>
      <c r="H22" s="28">
        <v>1033160.72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f>SUM(D22:O22)</f>
        <v>4498499.21</v>
      </c>
    </row>
    <row r="23" spans="1:16" ht="30" x14ac:dyDescent="0.25">
      <c r="A23" s="33" t="s">
        <v>14</v>
      </c>
      <c r="B23" s="28">
        <v>5400000</v>
      </c>
      <c r="C23" s="28">
        <v>5150000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f>SUM(D23:O23)</f>
        <v>0</v>
      </c>
    </row>
    <row r="24" spans="1:16" x14ac:dyDescent="0.25">
      <c r="A24" s="5" t="s">
        <v>15</v>
      </c>
      <c r="B24" s="28">
        <v>100625022</v>
      </c>
      <c r="C24" s="28">
        <v>8893805.1199999992</v>
      </c>
      <c r="D24" s="28">
        <v>0</v>
      </c>
      <c r="E24" s="28">
        <v>0</v>
      </c>
      <c r="F24" s="28">
        <v>0</v>
      </c>
      <c r="G24" s="28">
        <v>1700000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f>SUM(D24:O24)</f>
        <v>1700000</v>
      </c>
    </row>
    <row r="25" spans="1:16" x14ac:dyDescent="0.25">
      <c r="A25" s="5" t="s">
        <v>16</v>
      </c>
      <c r="B25" s="28">
        <v>2200000</v>
      </c>
      <c r="C25" s="28">
        <v>2200000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f>SUM(D25:O25)</f>
        <v>0</v>
      </c>
    </row>
    <row r="26" spans="1:16" x14ac:dyDescent="0.25">
      <c r="A26" s="3" t="s">
        <v>17</v>
      </c>
      <c r="B26" s="29">
        <f>B27+B28+B29+B30+B31+B32+B33+B35</f>
        <v>15857000</v>
      </c>
      <c r="C26" s="29">
        <f>C27+C28+C29+C30+C31+C32+C33+C35</f>
        <v>15857000</v>
      </c>
      <c r="D26" s="29">
        <f t="shared" ref="D26:P26" si="3">D27+D28+D29+D30+D31+D32+D33+D35</f>
        <v>479407</v>
      </c>
      <c r="E26" s="29">
        <f t="shared" si="3"/>
        <v>557408</v>
      </c>
      <c r="F26" s="29">
        <f t="shared" si="3"/>
        <v>0</v>
      </c>
      <c r="G26" s="29">
        <f t="shared" si="3"/>
        <v>57087.61</v>
      </c>
      <c r="H26" s="29">
        <f t="shared" si="3"/>
        <v>0</v>
      </c>
      <c r="I26" s="29">
        <f t="shared" si="3"/>
        <v>0</v>
      </c>
      <c r="J26" s="29">
        <f t="shared" si="3"/>
        <v>0</v>
      </c>
      <c r="K26" s="29">
        <f t="shared" si="3"/>
        <v>0</v>
      </c>
      <c r="L26" s="29">
        <f t="shared" si="3"/>
        <v>0</v>
      </c>
      <c r="M26" s="29">
        <f t="shared" si="3"/>
        <v>0</v>
      </c>
      <c r="N26" s="29">
        <f t="shared" si="3"/>
        <v>0</v>
      </c>
      <c r="O26" s="29">
        <f t="shared" si="3"/>
        <v>0</v>
      </c>
      <c r="P26" s="29">
        <f t="shared" si="3"/>
        <v>1093902.6099999999</v>
      </c>
    </row>
    <row r="27" spans="1:16" x14ac:dyDescent="0.25">
      <c r="A27" s="5" t="s">
        <v>18</v>
      </c>
      <c r="B27" s="28">
        <v>800000</v>
      </c>
      <c r="C27" s="28">
        <v>800000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f t="shared" ref="P27:P34" si="4">SUM(D27:O27)</f>
        <v>0</v>
      </c>
    </row>
    <row r="28" spans="1:16" x14ac:dyDescent="0.25">
      <c r="A28" s="5" t="s">
        <v>19</v>
      </c>
      <c r="B28" s="28">
        <v>900000</v>
      </c>
      <c r="C28" s="28">
        <v>900000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f t="shared" si="4"/>
        <v>0</v>
      </c>
    </row>
    <row r="29" spans="1:16" x14ac:dyDescent="0.25">
      <c r="A29" s="5" t="s">
        <v>20</v>
      </c>
      <c r="B29" s="28">
        <v>925000</v>
      </c>
      <c r="C29" s="28">
        <v>925000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f t="shared" si="4"/>
        <v>0</v>
      </c>
    </row>
    <row r="30" spans="1:16" x14ac:dyDescent="0.25">
      <c r="A30" s="5" t="s">
        <v>21</v>
      </c>
      <c r="B30" s="28">
        <v>420000</v>
      </c>
      <c r="C30" s="28">
        <v>420000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f t="shared" si="4"/>
        <v>0</v>
      </c>
    </row>
    <row r="31" spans="1:16" x14ac:dyDescent="0.25">
      <c r="A31" s="5" t="s">
        <v>22</v>
      </c>
      <c r="B31" s="28">
        <v>1400000</v>
      </c>
      <c r="C31" s="28">
        <v>1400000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f t="shared" si="4"/>
        <v>0</v>
      </c>
    </row>
    <row r="32" spans="1:16" x14ac:dyDescent="0.25">
      <c r="A32" s="5" t="s">
        <v>23</v>
      </c>
      <c r="B32" s="28">
        <v>342000</v>
      </c>
      <c r="C32" s="28">
        <v>342000</v>
      </c>
      <c r="D32" s="28">
        <v>0</v>
      </c>
      <c r="E32" s="28">
        <v>0</v>
      </c>
      <c r="F32" s="28">
        <v>0</v>
      </c>
      <c r="G32" s="28">
        <v>52122.96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f t="shared" si="4"/>
        <v>52122.96</v>
      </c>
    </row>
    <row r="33" spans="1:16" x14ac:dyDescent="0.25">
      <c r="A33" s="5" t="s">
        <v>24</v>
      </c>
      <c r="B33" s="28">
        <v>6350000</v>
      </c>
      <c r="C33" s="28">
        <v>6350000</v>
      </c>
      <c r="D33" s="28">
        <v>479407</v>
      </c>
      <c r="E33" s="28">
        <v>557408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f t="shared" si="4"/>
        <v>1036815</v>
      </c>
    </row>
    <row r="34" spans="1:16" x14ac:dyDescent="0.25">
      <c r="A34" s="5" t="s">
        <v>25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f t="shared" si="4"/>
        <v>0</v>
      </c>
    </row>
    <row r="35" spans="1:16" x14ac:dyDescent="0.25">
      <c r="A35" s="5" t="s">
        <v>26</v>
      </c>
      <c r="B35" s="28">
        <v>4720000</v>
      </c>
      <c r="C35" s="28">
        <v>4720000</v>
      </c>
      <c r="D35" s="28">
        <v>0</v>
      </c>
      <c r="E35" s="28">
        <v>0</v>
      </c>
      <c r="F35" s="28">
        <v>0</v>
      </c>
      <c r="G35" s="28">
        <v>4964.6499999999996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f>SUM(D35:O35)</f>
        <v>4964.6499999999996</v>
      </c>
    </row>
    <row r="36" spans="1:16" x14ac:dyDescent="0.25">
      <c r="A36" s="3" t="s">
        <v>27</v>
      </c>
      <c r="B36" s="29">
        <f>B37</f>
        <v>400000</v>
      </c>
      <c r="C36" s="29">
        <f>C37</f>
        <v>400000</v>
      </c>
      <c r="D36" s="29">
        <f t="shared" ref="D36:P36" si="5">D37</f>
        <v>0</v>
      </c>
      <c r="E36" s="29">
        <f t="shared" si="5"/>
        <v>0</v>
      </c>
      <c r="F36" s="29">
        <f t="shared" si="5"/>
        <v>0</v>
      </c>
      <c r="G36" s="29">
        <f t="shared" si="5"/>
        <v>0</v>
      </c>
      <c r="H36" s="29">
        <f t="shared" si="5"/>
        <v>0</v>
      </c>
      <c r="I36" s="29">
        <f t="shared" si="5"/>
        <v>0</v>
      </c>
      <c r="J36" s="29">
        <f t="shared" si="5"/>
        <v>0</v>
      </c>
      <c r="K36" s="29">
        <f t="shared" si="5"/>
        <v>0</v>
      </c>
      <c r="L36" s="29">
        <f t="shared" si="5"/>
        <v>0</v>
      </c>
      <c r="M36" s="29">
        <f t="shared" si="5"/>
        <v>0</v>
      </c>
      <c r="N36" s="29">
        <f t="shared" si="5"/>
        <v>0</v>
      </c>
      <c r="O36" s="29">
        <f t="shared" si="5"/>
        <v>0</v>
      </c>
      <c r="P36" s="29">
        <f t="shared" si="5"/>
        <v>0</v>
      </c>
    </row>
    <row r="37" spans="1:16" x14ac:dyDescent="0.25">
      <c r="A37" s="5" t="s">
        <v>28</v>
      </c>
      <c r="B37" s="28">
        <v>400000</v>
      </c>
      <c r="C37" s="28">
        <v>400000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</row>
    <row r="38" spans="1:16" x14ac:dyDescent="0.25">
      <c r="A38" s="5" t="s">
        <v>29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</row>
    <row r="39" spans="1:16" x14ac:dyDescent="0.25">
      <c r="A39" s="5" t="s">
        <v>30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</row>
    <row r="40" spans="1:16" x14ac:dyDescent="0.25">
      <c r="A40" s="5" t="s">
        <v>31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</row>
    <row r="41" spans="1:16" x14ac:dyDescent="0.25">
      <c r="A41" s="5" t="s">
        <v>32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</row>
    <row r="42" spans="1:16" x14ac:dyDescent="0.25">
      <c r="A42" s="5" t="s">
        <v>33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</row>
    <row r="43" spans="1:16" x14ac:dyDescent="0.25">
      <c r="A43" s="5" t="s">
        <v>34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</row>
    <row r="44" spans="1:16" x14ac:dyDescent="0.25">
      <c r="A44" s="5" t="s">
        <v>35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</row>
    <row r="45" spans="1:16" x14ac:dyDescent="0.25">
      <c r="A45" s="3" t="s">
        <v>36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</row>
    <row r="46" spans="1:16" x14ac:dyDescent="0.25">
      <c r="A46" s="5" t="s">
        <v>37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</row>
    <row r="47" spans="1:16" x14ac:dyDescent="0.25">
      <c r="A47" s="5" t="s">
        <v>38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</row>
    <row r="48" spans="1:16" x14ac:dyDescent="0.25">
      <c r="A48" s="5" t="s">
        <v>39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</row>
    <row r="49" spans="1:16" x14ac:dyDescent="0.25">
      <c r="A49" s="5" t="s">
        <v>40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</row>
    <row r="50" spans="1:16" x14ac:dyDescent="0.25">
      <c r="A50" s="5" t="s">
        <v>41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</row>
    <row r="51" spans="1:16" x14ac:dyDescent="0.25">
      <c r="A51" s="5" t="s">
        <v>42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</row>
    <row r="52" spans="1:16" x14ac:dyDescent="0.25">
      <c r="A52" s="3" t="s">
        <v>43</v>
      </c>
      <c r="B52" s="29">
        <f>B53+B56+B57</f>
        <v>6100000</v>
      </c>
      <c r="C52" s="29">
        <f>C53+C56+C57+C54</f>
        <v>4350000</v>
      </c>
      <c r="D52" s="29">
        <f t="shared" ref="D52:G52" si="6">D53+D56+D57</f>
        <v>0</v>
      </c>
      <c r="E52" s="29">
        <f t="shared" si="6"/>
        <v>110353.60000000001</v>
      </c>
      <c r="F52" s="29">
        <f t="shared" si="6"/>
        <v>1055978.04</v>
      </c>
      <c r="G52" s="29">
        <f t="shared" si="6"/>
        <v>48385.61</v>
      </c>
      <c r="H52" s="29">
        <f>H54</f>
        <v>0</v>
      </c>
      <c r="I52" s="29">
        <f t="shared" ref="I52" si="7">I53+I56+I57</f>
        <v>0</v>
      </c>
      <c r="J52" s="29">
        <f t="shared" ref="J52" si="8">J53+J56+J57</f>
        <v>0</v>
      </c>
      <c r="K52" s="29">
        <f t="shared" ref="K52" si="9">K53+K56+K57</f>
        <v>0</v>
      </c>
      <c r="L52" s="29">
        <f t="shared" ref="L52" si="10">L53+L56+L57</f>
        <v>0</v>
      </c>
      <c r="M52" s="29">
        <f t="shared" ref="M52" si="11">M53+M56+M57</f>
        <v>0</v>
      </c>
      <c r="N52" s="29">
        <f t="shared" ref="N52" si="12">N53+N56+N57</f>
        <v>0</v>
      </c>
      <c r="O52" s="29">
        <f>O53+O56+O57+O54</f>
        <v>0</v>
      </c>
      <c r="P52" s="29">
        <f>SUM(D52:O52)</f>
        <v>1214717.2500000002</v>
      </c>
    </row>
    <row r="53" spans="1:16" x14ac:dyDescent="0.25">
      <c r="A53" s="5" t="s">
        <v>44</v>
      </c>
      <c r="B53" s="28">
        <v>2500000</v>
      </c>
      <c r="C53" s="28">
        <v>2500000</v>
      </c>
      <c r="D53" s="28">
        <v>0</v>
      </c>
      <c r="E53" s="28">
        <v>110353.60000000001</v>
      </c>
      <c r="F53" s="28">
        <v>1055978.04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f>SUM(D53:O53)</f>
        <v>1166331.6400000001</v>
      </c>
    </row>
    <row r="54" spans="1:16" x14ac:dyDescent="0.25">
      <c r="A54" s="5" t="s">
        <v>45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f>SUM(D54:O54)</f>
        <v>0</v>
      </c>
    </row>
    <row r="55" spans="1:16" x14ac:dyDescent="0.25">
      <c r="A55" s="5" t="s">
        <v>46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/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</row>
    <row r="56" spans="1:16" x14ac:dyDescent="0.25">
      <c r="A56" s="5" t="s">
        <v>47</v>
      </c>
      <c r="B56" s="28">
        <v>3500000</v>
      </c>
      <c r="C56" s="28">
        <v>1750000</v>
      </c>
      <c r="D56" s="28">
        <v>0</v>
      </c>
      <c r="E56" s="28">
        <v>0</v>
      </c>
      <c r="F56" s="28">
        <v>0</v>
      </c>
      <c r="G56" s="28"/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</row>
    <row r="57" spans="1:16" x14ac:dyDescent="0.25">
      <c r="A57" s="5" t="s">
        <v>48</v>
      </c>
      <c r="B57" s="28">
        <v>100000</v>
      </c>
      <c r="C57" s="28">
        <v>100000</v>
      </c>
      <c r="D57" s="28">
        <v>0</v>
      </c>
      <c r="E57" s="28">
        <v>0</v>
      </c>
      <c r="F57" s="28">
        <v>0</v>
      </c>
      <c r="G57" s="28">
        <v>48385.61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</row>
    <row r="58" spans="1:16" x14ac:dyDescent="0.25">
      <c r="A58" s="5" t="s">
        <v>49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</row>
    <row r="59" spans="1:16" x14ac:dyDescent="0.25">
      <c r="A59" s="5" t="s">
        <v>50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</row>
    <row r="60" spans="1:16" x14ac:dyDescent="0.25">
      <c r="A60" s="5" t="s">
        <v>51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</row>
    <row r="61" spans="1:16" x14ac:dyDescent="0.25">
      <c r="A61" s="5" t="s">
        <v>52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</row>
    <row r="62" spans="1:16" x14ac:dyDescent="0.25">
      <c r="A62" s="3" t="s">
        <v>53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</row>
    <row r="63" spans="1:16" x14ac:dyDescent="0.25">
      <c r="A63" s="5" t="s">
        <v>54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</row>
    <row r="64" spans="1:16" x14ac:dyDescent="0.25">
      <c r="A64" s="5" t="s">
        <v>55</v>
      </c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</row>
    <row r="65" spans="1:16" x14ac:dyDescent="0.25">
      <c r="A65" s="5" t="s">
        <v>56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</row>
    <row r="66" spans="1:16" x14ac:dyDescent="0.25">
      <c r="A66" s="5" t="s">
        <v>57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</row>
    <row r="67" spans="1:16" x14ac:dyDescent="0.25">
      <c r="A67" s="3" t="s">
        <v>58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</row>
    <row r="68" spans="1:16" x14ac:dyDescent="0.25">
      <c r="A68" s="5" t="s">
        <v>59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</row>
    <row r="69" spans="1:16" x14ac:dyDescent="0.25">
      <c r="A69" s="5" t="s">
        <v>60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</row>
    <row r="70" spans="1:16" x14ac:dyDescent="0.25">
      <c r="A70" s="3" t="s">
        <v>61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</row>
    <row r="71" spans="1:16" x14ac:dyDescent="0.25">
      <c r="A71" s="5" t="s">
        <v>62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</row>
    <row r="72" spans="1:16" x14ac:dyDescent="0.25">
      <c r="A72" s="5" t="s">
        <v>63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</row>
    <row r="73" spans="1:16" x14ac:dyDescent="0.25">
      <c r="A73" s="5" t="s">
        <v>64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</row>
    <row r="74" spans="1:16" x14ac:dyDescent="0.25">
      <c r="A74" s="1" t="s">
        <v>67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</row>
    <row r="75" spans="1:16" x14ac:dyDescent="0.25">
      <c r="A75" s="3" t="s">
        <v>68</v>
      </c>
      <c r="B75" s="29"/>
      <c r="C75" s="29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</row>
    <row r="76" spans="1:16" x14ac:dyDescent="0.25">
      <c r="A76" s="5" t="s">
        <v>69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</row>
    <row r="77" spans="1:16" x14ac:dyDescent="0.25">
      <c r="A77" s="5" t="s">
        <v>70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</row>
    <row r="78" spans="1:16" x14ac:dyDescent="0.25">
      <c r="A78" s="3" t="s">
        <v>71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</row>
    <row r="79" spans="1:16" x14ac:dyDescent="0.25">
      <c r="A79" s="5" t="s">
        <v>72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</row>
    <row r="80" spans="1:16" x14ac:dyDescent="0.25">
      <c r="A80" s="5" t="s">
        <v>73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</row>
    <row r="81" spans="1:16" x14ac:dyDescent="0.25">
      <c r="A81" s="3" t="s">
        <v>74</v>
      </c>
      <c r="B81" s="29">
        <v>0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29">
        <v>0</v>
      </c>
    </row>
    <row r="82" spans="1:16" x14ac:dyDescent="0.25">
      <c r="A82" s="5" t="s">
        <v>75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</row>
    <row r="83" spans="1:16" ht="21.75" customHeight="1" x14ac:dyDescent="0.25">
      <c r="A83" s="9" t="s">
        <v>65</v>
      </c>
      <c r="B83" s="32">
        <f>B52+B36+B26+B16+B10</f>
        <v>302146892</v>
      </c>
      <c r="C83" s="32">
        <f>C52+C36+C26+C16+C10</f>
        <v>296111892</v>
      </c>
      <c r="D83" s="32">
        <f t="shared" ref="D83:P83" si="13">D52+D36+D26+D16+D10</f>
        <v>12839120.190000001</v>
      </c>
      <c r="E83" s="32">
        <f t="shared" si="13"/>
        <v>17981613.310000002</v>
      </c>
      <c r="F83" s="32">
        <f t="shared" si="13"/>
        <v>20495615.039999999</v>
      </c>
      <c r="G83" s="32">
        <f t="shared" si="13"/>
        <v>19897738.960000001</v>
      </c>
      <c r="H83" s="32">
        <f t="shared" si="13"/>
        <v>22696219.619999997</v>
      </c>
      <c r="I83" s="32">
        <f t="shared" si="13"/>
        <v>0</v>
      </c>
      <c r="J83" s="32">
        <f t="shared" si="13"/>
        <v>0</v>
      </c>
      <c r="K83" s="32">
        <f t="shared" si="13"/>
        <v>0</v>
      </c>
      <c r="L83" s="32">
        <f t="shared" si="13"/>
        <v>0</v>
      </c>
      <c r="M83" s="32">
        <f t="shared" si="13"/>
        <v>0</v>
      </c>
      <c r="N83" s="32">
        <f t="shared" si="13"/>
        <v>0</v>
      </c>
      <c r="O83" s="32">
        <f t="shared" si="13"/>
        <v>0</v>
      </c>
      <c r="P83" s="32">
        <f t="shared" si="13"/>
        <v>93910307.120000005</v>
      </c>
    </row>
    <row r="85" spans="1:16" ht="13.5" customHeight="1" x14ac:dyDescent="0.3">
      <c r="A85" s="35"/>
      <c r="B85" s="34"/>
      <c r="C85" s="34"/>
      <c r="D85" s="34"/>
      <c r="E85" s="35"/>
      <c r="F85" s="36"/>
      <c r="H85" s="37"/>
      <c r="I85" s="34"/>
    </row>
    <row r="86" spans="1:16" ht="36" customHeight="1" x14ac:dyDescent="0.25"/>
    <row r="87" spans="1:16" ht="18.75" x14ac:dyDescent="0.3">
      <c r="A87" s="35"/>
      <c r="B87" s="35" t="s">
        <v>102</v>
      </c>
      <c r="C87" s="34"/>
      <c r="D87" s="34"/>
      <c r="E87" s="34"/>
      <c r="F87" s="35" t="s">
        <v>103</v>
      </c>
      <c r="H87" s="36"/>
      <c r="J87" s="37"/>
      <c r="K87" s="34"/>
    </row>
    <row r="88" spans="1:16" ht="53.25" customHeight="1" x14ac:dyDescent="0.3">
      <c r="A88" s="38"/>
      <c r="B88" s="38" t="s">
        <v>104</v>
      </c>
      <c r="C88" s="36"/>
      <c r="D88" s="34"/>
      <c r="E88" s="34"/>
      <c r="F88" s="38" t="s">
        <v>104</v>
      </c>
      <c r="H88" s="38"/>
      <c r="I88" s="34"/>
      <c r="J88" s="34"/>
      <c r="K88" s="34"/>
    </row>
    <row r="89" spans="1:16" ht="18.75" x14ac:dyDescent="0.3">
      <c r="A89" s="36"/>
      <c r="B89" s="36" t="s">
        <v>105</v>
      </c>
      <c r="C89" s="36"/>
      <c r="D89" s="34"/>
      <c r="E89" s="34"/>
      <c r="F89" s="36" t="s">
        <v>106</v>
      </c>
      <c r="H89" s="36"/>
      <c r="I89" s="34"/>
      <c r="J89" s="34"/>
      <c r="K89" s="34"/>
    </row>
    <row r="90" spans="1:16" ht="18.75" x14ac:dyDescent="0.3">
      <c r="A90" s="36"/>
      <c r="B90" s="36" t="s">
        <v>107</v>
      </c>
      <c r="C90" s="36"/>
      <c r="D90" s="34"/>
      <c r="E90" s="34"/>
      <c r="F90" s="36" t="s">
        <v>108</v>
      </c>
      <c r="H90" s="36"/>
      <c r="I90" s="34"/>
      <c r="J90" s="34"/>
      <c r="K90" s="34"/>
    </row>
    <row r="91" spans="1:16" ht="18.75" x14ac:dyDescent="0.3">
      <c r="D91" s="34"/>
      <c r="E91" s="34"/>
      <c r="F91" s="34"/>
      <c r="H91" s="34"/>
      <c r="I91" s="34"/>
      <c r="J91" s="34"/>
      <c r="K91" s="34"/>
    </row>
    <row r="92" spans="1:16" ht="18.75" x14ac:dyDescent="0.25">
      <c r="B92" s="36"/>
    </row>
  </sheetData>
  <mergeCells count="9">
    <mergeCell ref="A5:P5"/>
    <mergeCell ref="D7:P7"/>
    <mergeCell ref="A1:P1"/>
    <mergeCell ref="A2:P2"/>
    <mergeCell ref="A7:A8"/>
    <mergeCell ref="B7:B8"/>
    <mergeCell ref="C7:C8"/>
    <mergeCell ref="A3:P3"/>
    <mergeCell ref="A4:P4"/>
  </mergeCells>
  <pageMargins left="0.11811023622047245" right="0.11811023622047245" top="0.19685039370078741" bottom="0.55118110236220474" header="0.31496062992125984" footer="0.31496062992125984"/>
  <pageSetup paperSize="5" scale="70" orientation="landscape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90"/>
  <sheetViews>
    <sheetView showGridLines="0" topLeftCell="A7" zoomScaleNormal="100" workbookViewId="0">
      <selection activeCell="D68" sqref="D68"/>
    </sheetView>
  </sheetViews>
  <sheetFormatPr defaultColWidth="11.42578125" defaultRowHeight="15" x14ac:dyDescent="0.25"/>
  <cols>
    <col min="1" max="1" width="90.7109375" customWidth="1"/>
    <col min="2" max="2" width="13.28515625" customWidth="1"/>
    <col min="3" max="3" width="14.5703125" customWidth="1"/>
    <col min="4" max="5" width="13.5703125" customWidth="1"/>
    <col min="6" max="6" width="14.140625" customWidth="1"/>
    <col min="7" max="9" width="8.28515625" customWidth="1"/>
    <col min="10" max="10" width="8.85546875" customWidth="1"/>
    <col min="11" max="12" width="8.28515625" customWidth="1"/>
    <col min="13" max="13" width="10.140625" customWidth="1"/>
    <col min="14" max="14" width="14.5703125" customWidth="1"/>
  </cols>
  <sheetData>
    <row r="2" spans="1:15" ht="28.5" customHeight="1" x14ac:dyDescent="0.25">
      <c r="A2" s="51" t="s">
        <v>98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5" ht="21" customHeight="1" x14ac:dyDescent="0.25">
      <c r="A3" s="53" t="s">
        <v>101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5" ht="15.75" x14ac:dyDescent="0.25">
      <c r="A4" s="46">
        <v>2022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1:15" ht="15.75" customHeight="1" x14ac:dyDescent="0.25">
      <c r="A5" s="41" t="s">
        <v>92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5" ht="15.75" customHeight="1" x14ac:dyDescent="0.25">
      <c r="A6" s="42" t="s">
        <v>77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8" spans="1:15" ht="42.75" customHeight="1" x14ac:dyDescent="0.25">
      <c r="A8" s="7" t="s">
        <v>66</v>
      </c>
      <c r="B8" s="18" t="s">
        <v>79</v>
      </c>
      <c r="C8" s="18" t="s">
        <v>80</v>
      </c>
      <c r="D8" s="18" t="s">
        <v>81</v>
      </c>
      <c r="E8" s="18" t="s">
        <v>82</v>
      </c>
      <c r="F8" s="19" t="s">
        <v>83</v>
      </c>
      <c r="G8" s="18" t="s">
        <v>84</v>
      </c>
      <c r="H8" s="19" t="s">
        <v>85</v>
      </c>
      <c r="I8" s="18" t="s">
        <v>86</v>
      </c>
      <c r="J8" s="39" t="s">
        <v>87</v>
      </c>
      <c r="K8" s="39" t="s">
        <v>88</v>
      </c>
      <c r="L8" s="39" t="s">
        <v>89</v>
      </c>
      <c r="M8" s="39" t="s">
        <v>90</v>
      </c>
      <c r="N8" s="18" t="s">
        <v>78</v>
      </c>
    </row>
    <row r="9" spans="1:15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5">
      <c r="A10" s="3" t="s">
        <v>1</v>
      </c>
      <c r="B10" s="29">
        <f>B11+B12+B15</f>
        <v>10318594.130000001</v>
      </c>
      <c r="C10" s="29">
        <f t="shared" ref="C10:M10" si="0">C11+C12+C15</f>
        <v>13121888.960000001</v>
      </c>
      <c r="D10" s="29">
        <f t="shared" si="0"/>
        <v>16495577.430000002</v>
      </c>
      <c r="E10" s="29">
        <f t="shared" si="0"/>
        <v>14865946.060000001</v>
      </c>
      <c r="F10" s="29">
        <f t="shared" si="0"/>
        <v>14325419.569999998</v>
      </c>
      <c r="G10" s="29">
        <f t="shared" si="0"/>
        <v>0</v>
      </c>
      <c r="H10" s="29">
        <f t="shared" si="0"/>
        <v>0</v>
      </c>
      <c r="I10" s="29">
        <f>I11+I12+I15</f>
        <v>0</v>
      </c>
      <c r="J10" s="29">
        <f t="shared" si="0"/>
        <v>0</v>
      </c>
      <c r="K10" s="29">
        <f t="shared" si="0"/>
        <v>0</v>
      </c>
      <c r="L10" s="29">
        <f t="shared" si="0"/>
        <v>0</v>
      </c>
      <c r="M10" s="29">
        <f t="shared" si="0"/>
        <v>0</v>
      </c>
      <c r="N10" s="29">
        <f>SUM(B10:M10)</f>
        <v>69127426.150000006</v>
      </c>
    </row>
    <row r="11" spans="1:15" ht="17.25" customHeight="1" x14ac:dyDescent="0.25">
      <c r="A11" s="5" t="s">
        <v>2</v>
      </c>
      <c r="B11" s="28">
        <v>8974683.2300000004</v>
      </c>
      <c r="C11" s="28">
        <v>11122082.23</v>
      </c>
      <c r="D11" s="28">
        <v>14305060.630000001</v>
      </c>
      <c r="E11" s="28">
        <v>12770064.17</v>
      </c>
      <c r="F11" s="28">
        <v>12223128.039999999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f>SUM(B11:M11)</f>
        <v>59395018.300000004</v>
      </c>
    </row>
    <row r="12" spans="1:15" ht="17.25" customHeight="1" x14ac:dyDescent="0.25">
      <c r="A12" s="5" t="s">
        <v>3</v>
      </c>
      <c r="B12" s="28">
        <v>333500</v>
      </c>
      <c r="C12" s="28">
        <v>333500</v>
      </c>
      <c r="D12" s="28">
        <v>333500</v>
      </c>
      <c r="E12" s="28">
        <v>333500</v>
      </c>
      <c r="F12" s="28">
        <v>333500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f>SUM(B12:M12)</f>
        <v>1667500</v>
      </c>
    </row>
    <row r="13" spans="1:15" ht="17.25" customHeight="1" x14ac:dyDescent="0.25">
      <c r="A13" s="5" t="s">
        <v>4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17"/>
    </row>
    <row r="14" spans="1:15" ht="17.25" customHeight="1" x14ac:dyDescent="0.25">
      <c r="A14" s="5" t="s">
        <v>5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</row>
    <row r="15" spans="1:15" ht="17.25" customHeight="1" x14ac:dyDescent="0.25">
      <c r="A15" s="5" t="s">
        <v>6</v>
      </c>
      <c r="B15" s="28">
        <v>1010410.9</v>
      </c>
      <c r="C15" s="28">
        <v>1666306.73</v>
      </c>
      <c r="D15" s="28">
        <v>1857016.8</v>
      </c>
      <c r="E15" s="28">
        <v>1762381.89</v>
      </c>
      <c r="F15" s="28">
        <v>1768791.53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f>SUM(B15:M15)</f>
        <v>8064907.8499999996</v>
      </c>
    </row>
    <row r="16" spans="1:15" ht="17.25" customHeight="1" x14ac:dyDescent="0.25">
      <c r="A16" s="3" t="s">
        <v>7</v>
      </c>
      <c r="B16" s="29">
        <f>B17+B18+B19+B20+B21+B22+B23+B24</f>
        <v>2041119.06</v>
      </c>
      <c r="C16" s="29">
        <f t="shared" ref="C16:M16" si="1">C17+C18+C19+C20+C21+C22+C23+C24</f>
        <v>4191962.75</v>
      </c>
      <c r="D16" s="29">
        <f t="shared" si="1"/>
        <v>2944059.5700000003</v>
      </c>
      <c r="E16" s="29">
        <f t="shared" si="1"/>
        <v>4926319.68</v>
      </c>
      <c r="F16" s="29">
        <f t="shared" si="1"/>
        <v>8370800.0499999998</v>
      </c>
      <c r="G16" s="29">
        <f t="shared" si="1"/>
        <v>0</v>
      </c>
      <c r="H16" s="29">
        <f t="shared" si="1"/>
        <v>0</v>
      </c>
      <c r="I16" s="29">
        <f>I17+I18+I19+I20+I21+I22+I23+I24+I25</f>
        <v>0</v>
      </c>
      <c r="J16" s="29">
        <f t="shared" si="1"/>
        <v>0</v>
      </c>
      <c r="K16" s="29">
        <f t="shared" si="1"/>
        <v>0</v>
      </c>
      <c r="L16" s="29">
        <f>L17+L18+L19+L20+L21+L22+L23+L24</f>
        <v>0</v>
      </c>
      <c r="M16" s="29">
        <f t="shared" si="1"/>
        <v>0</v>
      </c>
      <c r="N16" s="29">
        <f>N17+N18+N19+N20+N21+N22+N23+N24+N25</f>
        <v>22474261.110000003</v>
      </c>
    </row>
    <row r="17" spans="1:14" ht="17.25" customHeight="1" x14ac:dyDescent="0.25">
      <c r="A17" s="5" t="s">
        <v>8</v>
      </c>
      <c r="B17" s="28">
        <v>2041119.06</v>
      </c>
      <c r="C17" s="28">
        <v>3116656.54</v>
      </c>
      <c r="D17" s="28">
        <v>1891733.72</v>
      </c>
      <c r="E17" s="28">
        <v>1888613.25</v>
      </c>
      <c r="F17" s="28">
        <v>2315450.12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f>SUM(B17:M17)</f>
        <v>11253572.690000001</v>
      </c>
    </row>
    <row r="18" spans="1:14" ht="17.25" customHeight="1" x14ac:dyDescent="0.25">
      <c r="A18" s="5" t="s">
        <v>9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f t="shared" ref="N18:N23" si="2">SUM(B18:M18)</f>
        <v>0</v>
      </c>
    </row>
    <row r="19" spans="1:14" ht="17.25" customHeight="1" x14ac:dyDescent="0.25">
      <c r="A19" s="5" t="s">
        <v>10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f t="shared" si="2"/>
        <v>0</v>
      </c>
    </row>
    <row r="20" spans="1:14" ht="17.25" customHeight="1" x14ac:dyDescent="0.25">
      <c r="A20" s="5" t="s">
        <v>11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f t="shared" si="2"/>
        <v>0</v>
      </c>
    </row>
    <row r="21" spans="1:14" ht="17.25" customHeight="1" x14ac:dyDescent="0.25">
      <c r="A21" s="5" t="s">
        <v>12</v>
      </c>
      <c r="B21" s="28">
        <v>0</v>
      </c>
      <c r="C21" s="28">
        <v>0</v>
      </c>
      <c r="D21" s="28">
        <v>0</v>
      </c>
      <c r="E21" s="28">
        <v>0</v>
      </c>
      <c r="F21" s="28">
        <v>5022189.21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f t="shared" si="2"/>
        <v>5022189.21</v>
      </c>
    </row>
    <row r="22" spans="1:14" ht="17.25" customHeight="1" x14ac:dyDescent="0.25">
      <c r="A22" s="5" t="s">
        <v>13</v>
      </c>
      <c r="B22" s="28">
        <v>0</v>
      </c>
      <c r="C22" s="28">
        <v>1075306.21</v>
      </c>
      <c r="D22" s="28">
        <v>1052325.8500000001</v>
      </c>
      <c r="E22" s="28">
        <v>1337706.43</v>
      </c>
      <c r="F22" s="28">
        <v>1033160.72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f t="shared" si="2"/>
        <v>4498499.21</v>
      </c>
    </row>
    <row r="23" spans="1:14" ht="17.25" customHeight="1" x14ac:dyDescent="0.25">
      <c r="A23" s="5" t="s">
        <v>14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f t="shared" si="2"/>
        <v>0</v>
      </c>
    </row>
    <row r="24" spans="1:14" ht="17.25" customHeight="1" x14ac:dyDescent="0.25">
      <c r="A24" s="5" t="s">
        <v>15</v>
      </c>
      <c r="B24" s="28">
        <v>0</v>
      </c>
      <c r="C24" s="28">
        <v>0</v>
      </c>
      <c r="D24" s="28">
        <v>0</v>
      </c>
      <c r="E24" s="28">
        <v>1700000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f>SUM(B24:M24)</f>
        <v>1700000</v>
      </c>
    </row>
    <row r="25" spans="1:14" ht="17.25" customHeight="1" x14ac:dyDescent="0.25">
      <c r="A25" s="5" t="s">
        <v>16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f>SUM(B25:M25)</f>
        <v>0</v>
      </c>
    </row>
    <row r="26" spans="1:14" ht="17.25" customHeight="1" x14ac:dyDescent="0.25">
      <c r="A26" s="3" t="s">
        <v>17</v>
      </c>
      <c r="B26" s="29">
        <f>B27+B28+B29+B30+B31+B32+B33</f>
        <v>479407</v>
      </c>
      <c r="C26" s="29">
        <f>C27+C28+C29+C30+C31+C32+C33</f>
        <v>557408</v>
      </c>
      <c r="D26" s="29">
        <f t="shared" ref="D26:H26" si="3">D27+D28+D29+D30+D31+D32</f>
        <v>0</v>
      </c>
      <c r="E26" s="29">
        <f>E27+E28+E29+E30+E31+E32+E35</f>
        <v>57087.61</v>
      </c>
      <c r="F26" s="29">
        <f t="shared" si="3"/>
        <v>0</v>
      </c>
      <c r="G26" s="29">
        <f t="shared" si="3"/>
        <v>0</v>
      </c>
      <c r="H26" s="29">
        <f t="shared" si="3"/>
        <v>0</v>
      </c>
      <c r="I26" s="29">
        <f>I27+I28+I29+I30+I31+I32+I33+I35</f>
        <v>0</v>
      </c>
      <c r="J26" s="29">
        <f>J27+J28+J29+J30+J31+J32</f>
        <v>0</v>
      </c>
      <c r="K26" s="29">
        <f>K27+K28+K29+K30+K31+K32+K33+K35</f>
        <v>0</v>
      </c>
      <c r="L26" s="29">
        <f>L27+L28+L29+L30+L31+L32+L33+L35</f>
        <v>0</v>
      </c>
      <c r="M26" s="29">
        <f>M27+M28+M29+M30+M31+M32+M33+M35</f>
        <v>0</v>
      </c>
      <c r="N26" s="29">
        <f>N27+N28+N29+N30+N31+N32+N33+N35</f>
        <v>1093902.6099999999</v>
      </c>
    </row>
    <row r="27" spans="1:14" ht="17.25" customHeight="1" x14ac:dyDescent="0.25">
      <c r="A27" s="5" t="s">
        <v>18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f t="shared" ref="N27:N35" si="4">SUM(B27:M27)</f>
        <v>0</v>
      </c>
    </row>
    <row r="28" spans="1:14" ht="17.25" customHeight="1" x14ac:dyDescent="0.25">
      <c r="A28" s="5" t="s">
        <v>19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f t="shared" si="4"/>
        <v>0</v>
      </c>
    </row>
    <row r="29" spans="1:14" ht="17.25" customHeight="1" x14ac:dyDescent="0.25">
      <c r="A29" s="5" t="s">
        <v>20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f t="shared" si="4"/>
        <v>0</v>
      </c>
    </row>
    <row r="30" spans="1:14" ht="17.25" customHeight="1" x14ac:dyDescent="0.25">
      <c r="A30" s="5" t="s">
        <v>21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f t="shared" si="4"/>
        <v>0</v>
      </c>
    </row>
    <row r="31" spans="1:14" ht="17.25" customHeight="1" x14ac:dyDescent="0.25">
      <c r="A31" s="5" t="s">
        <v>22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f t="shared" si="4"/>
        <v>0</v>
      </c>
    </row>
    <row r="32" spans="1:14" ht="17.25" customHeight="1" x14ac:dyDescent="0.25">
      <c r="A32" s="5" t="s">
        <v>23</v>
      </c>
      <c r="B32" s="28">
        <v>0</v>
      </c>
      <c r="C32" s="28">
        <v>0</v>
      </c>
      <c r="D32" s="28">
        <v>0</v>
      </c>
      <c r="E32" s="28">
        <v>52122.96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f t="shared" si="4"/>
        <v>52122.96</v>
      </c>
    </row>
    <row r="33" spans="1:14" ht="17.25" customHeight="1" x14ac:dyDescent="0.25">
      <c r="A33" s="5" t="s">
        <v>24</v>
      </c>
      <c r="B33" s="28">
        <v>479407</v>
      </c>
      <c r="C33" s="28">
        <v>557408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f t="shared" si="4"/>
        <v>1036815</v>
      </c>
    </row>
    <row r="34" spans="1:14" ht="17.25" customHeight="1" x14ac:dyDescent="0.25">
      <c r="A34" s="5" t="s">
        <v>25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</row>
    <row r="35" spans="1:14" ht="17.25" customHeight="1" x14ac:dyDescent="0.25">
      <c r="A35" s="5" t="s">
        <v>26</v>
      </c>
      <c r="B35" s="28">
        <v>0</v>
      </c>
      <c r="C35" s="28">
        <v>0</v>
      </c>
      <c r="D35" s="28">
        <v>0</v>
      </c>
      <c r="E35" s="28">
        <f>682.17+4282.48</f>
        <v>4964.6499999999996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f t="shared" si="4"/>
        <v>4964.6499999999996</v>
      </c>
    </row>
    <row r="36" spans="1:14" ht="17.25" customHeight="1" x14ac:dyDescent="0.25">
      <c r="A36" s="3" t="s">
        <v>27</v>
      </c>
      <c r="B36" s="29">
        <f t="shared" ref="B36:N36" si="5">B37+B38+B39+B40+B41+B42</f>
        <v>0</v>
      </c>
      <c r="C36" s="29">
        <f t="shared" si="5"/>
        <v>0</v>
      </c>
      <c r="D36" s="29">
        <f t="shared" si="5"/>
        <v>0</v>
      </c>
      <c r="E36" s="29">
        <f t="shared" si="5"/>
        <v>0</v>
      </c>
      <c r="F36" s="29">
        <f t="shared" si="5"/>
        <v>0</v>
      </c>
      <c r="G36" s="29">
        <f t="shared" si="5"/>
        <v>0</v>
      </c>
      <c r="H36" s="29">
        <f t="shared" si="5"/>
        <v>0</v>
      </c>
      <c r="I36" s="29">
        <f t="shared" si="5"/>
        <v>0</v>
      </c>
      <c r="J36" s="29">
        <f t="shared" si="5"/>
        <v>0</v>
      </c>
      <c r="K36" s="29">
        <f t="shared" si="5"/>
        <v>0</v>
      </c>
      <c r="L36" s="29">
        <f t="shared" si="5"/>
        <v>0</v>
      </c>
      <c r="M36" s="29">
        <f t="shared" si="5"/>
        <v>0</v>
      </c>
      <c r="N36" s="29">
        <f t="shared" si="5"/>
        <v>0</v>
      </c>
    </row>
    <row r="37" spans="1:14" ht="17.25" customHeight="1" x14ac:dyDescent="0.25">
      <c r="A37" s="5" t="s">
        <v>28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</row>
    <row r="38" spans="1:14" ht="17.25" customHeight="1" x14ac:dyDescent="0.25">
      <c r="A38" s="5" t="s">
        <v>29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</row>
    <row r="39" spans="1:14" ht="17.25" customHeight="1" x14ac:dyDescent="0.25">
      <c r="A39" s="5" t="s">
        <v>30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</row>
    <row r="40" spans="1:14" ht="17.25" customHeight="1" x14ac:dyDescent="0.25">
      <c r="A40" s="5" t="s">
        <v>31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</row>
    <row r="41" spans="1:14" ht="17.25" customHeight="1" x14ac:dyDescent="0.25">
      <c r="A41" s="5" t="s">
        <v>32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</row>
    <row r="42" spans="1:14" ht="17.25" customHeight="1" x14ac:dyDescent="0.25">
      <c r="A42" s="5" t="s">
        <v>33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</row>
    <row r="43" spans="1:14" ht="17.25" customHeight="1" x14ac:dyDescent="0.25">
      <c r="A43" s="5" t="s">
        <v>34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</row>
    <row r="44" spans="1:14" ht="17.25" customHeight="1" x14ac:dyDescent="0.25">
      <c r="A44" s="5" t="s">
        <v>35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</row>
    <row r="45" spans="1:14" ht="17.25" customHeight="1" x14ac:dyDescent="0.25">
      <c r="A45" s="3" t="s">
        <v>36</v>
      </c>
      <c r="B45" s="29">
        <f t="shared" ref="B45:N45" si="6">B46</f>
        <v>0</v>
      </c>
      <c r="C45" s="29">
        <f t="shared" si="6"/>
        <v>0</v>
      </c>
      <c r="D45" s="29">
        <f t="shared" si="6"/>
        <v>0</v>
      </c>
      <c r="E45" s="29">
        <f t="shared" si="6"/>
        <v>0</v>
      </c>
      <c r="F45" s="29">
        <f t="shared" si="6"/>
        <v>0</v>
      </c>
      <c r="G45" s="29">
        <f t="shared" si="6"/>
        <v>0</v>
      </c>
      <c r="H45" s="29">
        <f t="shared" si="6"/>
        <v>0</v>
      </c>
      <c r="I45" s="29">
        <f t="shared" si="6"/>
        <v>0</v>
      </c>
      <c r="J45" s="29">
        <f t="shared" si="6"/>
        <v>0</v>
      </c>
      <c r="K45" s="29">
        <f t="shared" si="6"/>
        <v>0</v>
      </c>
      <c r="L45" s="29">
        <f t="shared" si="6"/>
        <v>0</v>
      </c>
      <c r="M45" s="29">
        <f t="shared" si="6"/>
        <v>0</v>
      </c>
      <c r="N45" s="29">
        <f t="shared" si="6"/>
        <v>0</v>
      </c>
    </row>
    <row r="46" spans="1:14" ht="17.25" customHeight="1" x14ac:dyDescent="0.25">
      <c r="A46" s="5" t="s">
        <v>37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</row>
    <row r="47" spans="1:14" ht="17.25" customHeight="1" x14ac:dyDescent="0.25">
      <c r="A47" s="5" t="s">
        <v>38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</row>
    <row r="48" spans="1:14" ht="17.25" customHeight="1" x14ac:dyDescent="0.25">
      <c r="A48" s="5" t="s">
        <v>39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</row>
    <row r="49" spans="1:14" ht="17.25" customHeight="1" x14ac:dyDescent="0.25">
      <c r="A49" s="5" t="s">
        <v>40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</row>
    <row r="50" spans="1:14" ht="17.25" customHeight="1" x14ac:dyDescent="0.25">
      <c r="A50" s="5" t="s">
        <v>41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</row>
    <row r="51" spans="1:14" ht="17.25" customHeight="1" x14ac:dyDescent="0.25">
      <c r="A51" s="5" t="s">
        <v>42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</row>
    <row r="52" spans="1:14" ht="17.25" customHeight="1" x14ac:dyDescent="0.25">
      <c r="A52" s="3" t="s">
        <v>43</v>
      </c>
      <c r="B52" s="29">
        <f t="shared" ref="B52:D52" si="7">B53</f>
        <v>0</v>
      </c>
      <c r="C52" s="29">
        <f t="shared" si="7"/>
        <v>110353.60000000001</v>
      </c>
      <c r="D52" s="29">
        <f t="shared" si="7"/>
        <v>1055978.04</v>
      </c>
      <c r="E52" s="29">
        <f>E53+E57</f>
        <v>48385.61</v>
      </c>
      <c r="F52" s="29">
        <f>F54</f>
        <v>0</v>
      </c>
      <c r="G52" s="29">
        <f>G54</f>
        <v>0</v>
      </c>
      <c r="H52" s="29">
        <f>H53</f>
        <v>0</v>
      </c>
      <c r="I52" s="29">
        <f>I53</f>
        <v>0</v>
      </c>
      <c r="J52" s="29">
        <f>J53</f>
        <v>0</v>
      </c>
      <c r="K52" s="29">
        <f>K53</f>
        <v>0</v>
      </c>
      <c r="L52" s="29">
        <f>L53</f>
        <v>0</v>
      </c>
      <c r="M52" s="29">
        <f>M53+M54</f>
        <v>0</v>
      </c>
      <c r="N52" s="29">
        <f>SUM(B52:M52)</f>
        <v>1214717.2500000002</v>
      </c>
    </row>
    <row r="53" spans="1:14" ht="17.25" customHeight="1" x14ac:dyDescent="0.25">
      <c r="A53" s="5" t="s">
        <v>44</v>
      </c>
      <c r="B53" s="28">
        <v>0</v>
      </c>
      <c r="C53" s="28">
        <v>110353.60000000001</v>
      </c>
      <c r="D53" s="28">
        <v>1055978.04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f>SUM(B53:M53)</f>
        <v>1166331.6400000001</v>
      </c>
    </row>
    <row r="54" spans="1:14" ht="17.25" customHeight="1" x14ac:dyDescent="0.25">
      <c r="A54" s="5" t="s">
        <v>45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f>SUM(B54:M54)</f>
        <v>0</v>
      </c>
    </row>
    <row r="55" spans="1:14" ht="17.25" customHeight="1" x14ac:dyDescent="0.25">
      <c r="A55" s="5" t="s">
        <v>46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</row>
    <row r="56" spans="1:14" ht="17.25" customHeight="1" x14ac:dyDescent="0.25">
      <c r="A56" s="5" t="s">
        <v>47</v>
      </c>
      <c r="B56" s="28"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f>SUM(B56:M56)</f>
        <v>0</v>
      </c>
    </row>
    <row r="57" spans="1:14" ht="17.25" customHeight="1" x14ac:dyDescent="0.25">
      <c r="A57" s="5" t="s">
        <v>48</v>
      </c>
      <c r="B57" s="28">
        <v>0</v>
      </c>
      <c r="C57" s="28">
        <v>0</v>
      </c>
      <c r="D57" s="28">
        <v>0</v>
      </c>
      <c r="E57" s="28">
        <v>48385.61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f>SUM(B57:M57)</f>
        <v>48385.61</v>
      </c>
    </row>
    <row r="58" spans="1:14" ht="17.25" customHeight="1" x14ac:dyDescent="0.25">
      <c r="A58" s="5" t="s">
        <v>49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</row>
    <row r="59" spans="1:14" ht="17.25" customHeight="1" x14ac:dyDescent="0.25">
      <c r="A59" s="5" t="s">
        <v>50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</row>
    <row r="60" spans="1:14" ht="17.25" customHeight="1" x14ac:dyDescent="0.25">
      <c r="A60" s="5" t="s">
        <v>51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</row>
    <row r="61" spans="1:14" ht="17.25" customHeight="1" x14ac:dyDescent="0.25">
      <c r="A61" s="5" t="s">
        <v>52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</row>
    <row r="62" spans="1:14" ht="17.25" customHeight="1" x14ac:dyDescent="0.25">
      <c r="A62" s="3" t="s">
        <v>53</v>
      </c>
      <c r="B62" s="29">
        <f t="shared" ref="B62:N62" si="8">B63</f>
        <v>0</v>
      </c>
      <c r="C62" s="29">
        <f t="shared" si="8"/>
        <v>0</v>
      </c>
      <c r="D62" s="29">
        <f t="shared" si="8"/>
        <v>0</v>
      </c>
      <c r="E62" s="29">
        <f t="shared" si="8"/>
        <v>0</v>
      </c>
      <c r="F62" s="29">
        <f t="shared" si="8"/>
        <v>0</v>
      </c>
      <c r="G62" s="29">
        <f t="shared" si="8"/>
        <v>0</v>
      </c>
      <c r="H62" s="29">
        <f t="shared" si="8"/>
        <v>0</v>
      </c>
      <c r="I62" s="29">
        <f t="shared" si="8"/>
        <v>0</v>
      </c>
      <c r="J62" s="29">
        <f t="shared" si="8"/>
        <v>0</v>
      </c>
      <c r="K62" s="29">
        <f t="shared" si="8"/>
        <v>0</v>
      </c>
      <c r="L62" s="29">
        <f t="shared" si="8"/>
        <v>0</v>
      </c>
      <c r="M62" s="29">
        <f t="shared" si="8"/>
        <v>0</v>
      </c>
      <c r="N62" s="29">
        <f t="shared" si="8"/>
        <v>0</v>
      </c>
    </row>
    <row r="63" spans="1:14" ht="17.25" customHeight="1" x14ac:dyDescent="0.25">
      <c r="A63" s="5" t="s">
        <v>54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</row>
    <row r="64" spans="1:14" ht="17.25" customHeight="1" x14ac:dyDescent="0.25">
      <c r="A64" s="5" t="s">
        <v>55</v>
      </c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</row>
    <row r="65" spans="1:14" ht="17.25" customHeight="1" x14ac:dyDescent="0.25">
      <c r="A65" s="5" t="s">
        <v>56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</row>
    <row r="66" spans="1:14" ht="17.25" customHeight="1" x14ac:dyDescent="0.25">
      <c r="A66" s="5" t="s">
        <v>57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</row>
    <row r="67" spans="1:14" ht="17.25" customHeight="1" x14ac:dyDescent="0.25">
      <c r="A67" s="3" t="s">
        <v>58</v>
      </c>
      <c r="B67" s="29">
        <v>0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</row>
    <row r="68" spans="1:14" ht="17.25" customHeight="1" x14ac:dyDescent="0.25">
      <c r="A68" s="5" t="s">
        <v>59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</row>
    <row r="69" spans="1:14" ht="17.25" customHeight="1" x14ac:dyDescent="0.25">
      <c r="A69" s="5" t="s">
        <v>60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</row>
    <row r="70" spans="1:14" ht="17.25" customHeight="1" x14ac:dyDescent="0.25">
      <c r="A70" s="3" t="s">
        <v>61</v>
      </c>
      <c r="B70" s="29">
        <v>0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</row>
    <row r="71" spans="1:14" ht="17.25" customHeight="1" x14ac:dyDescent="0.25">
      <c r="A71" s="5" t="s">
        <v>62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</row>
    <row r="72" spans="1:14" ht="17.25" customHeight="1" x14ac:dyDescent="0.25">
      <c r="A72" s="5" t="s">
        <v>63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</row>
    <row r="73" spans="1:14" ht="17.25" customHeight="1" x14ac:dyDescent="0.25">
      <c r="A73" s="5" t="s">
        <v>64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</row>
    <row r="74" spans="1:14" ht="17.25" customHeight="1" x14ac:dyDescent="0.25">
      <c r="A74" s="1" t="s">
        <v>67</v>
      </c>
      <c r="B74" s="29">
        <v>0</v>
      </c>
      <c r="C74" s="29">
        <v>0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</row>
    <row r="75" spans="1:14" ht="17.25" customHeight="1" x14ac:dyDescent="0.25">
      <c r="A75" s="3" t="s">
        <v>68</v>
      </c>
      <c r="B75" s="29">
        <v>0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</row>
    <row r="76" spans="1:14" ht="17.25" customHeight="1" x14ac:dyDescent="0.25">
      <c r="A76" s="5" t="s">
        <v>69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</row>
    <row r="77" spans="1:14" ht="17.25" customHeight="1" x14ac:dyDescent="0.25">
      <c r="A77" s="5" t="s">
        <v>70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</row>
    <row r="78" spans="1:14" ht="17.25" customHeight="1" x14ac:dyDescent="0.25">
      <c r="A78" s="3" t="s">
        <v>71</v>
      </c>
      <c r="B78" s="29">
        <v>0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9">
        <v>0</v>
      </c>
    </row>
    <row r="79" spans="1:14" ht="17.25" customHeight="1" x14ac:dyDescent="0.25">
      <c r="A79" s="5" t="s">
        <v>72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</row>
    <row r="80" spans="1:14" ht="17.25" customHeight="1" x14ac:dyDescent="0.25">
      <c r="A80" s="5" t="s">
        <v>73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</row>
    <row r="81" spans="1:14" ht="17.25" customHeight="1" x14ac:dyDescent="0.25">
      <c r="A81" s="3" t="s">
        <v>74</v>
      </c>
      <c r="B81" s="29">
        <v>0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</row>
    <row r="82" spans="1:14" ht="17.25" customHeight="1" x14ac:dyDescent="0.25">
      <c r="A82" s="5" t="s">
        <v>75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</row>
    <row r="83" spans="1:14" x14ac:dyDescent="0.25">
      <c r="A83" s="9" t="s">
        <v>65</v>
      </c>
      <c r="B83" s="30">
        <f>B10+B16+B24+B52+B26</f>
        <v>12839120.190000001</v>
      </c>
      <c r="C83" s="30">
        <f>C52+C16+C10+C26</f>
        <v>17981613.310000002</v>
      </c>
      <c r="D83" s="30">
        <f>D52+D16+D10+D26</f>
        <v>20495615.040000003</v>
      </c>
      <c r="E83" s="30">
        <f>E52+E16+E10+E26</f>
        <v>19897738.960000001</v>
      </c>
      <c r="F83" s="30">
        <f t="shared" ref="F83:H83" si="9">F52+F16+F10</f>
        <v>22696219.619999997</v>
      </c>
      <c r="G83" s="30">
        <f t="shared" si="9"/>
        <v>0</v>
      </c>
      <c r="H83" s="30">
        <f t="shared" si="9"/>
        <v>0</v>
      </c>
      <c r="I83" s="30">
        <f>I52+I26+I16+I10</f>
        <v>0</v>
      </c>
      <c r="J83" s="30">
        <f>J52+J16+J10</f>
        <v>0</v>
      </c>
      <c r="K83" s="30">
        <f>K52+K16+K10</f>
        <v>0</v>
      </c>
      <c r="L83" s="30">
        <f>L52+L16+L10+L26</f>
        <v>0</v>
      </c>
      <c r="M83" s="30">
        <f>M10+M16+M52+M26</f>
        <v>0</v>
      </c>
      <c r="N83" s="30">
        <f>N52+N26+N16+N10</f>
        <v>93910307.120000005</v>
      </c>
    </row>
    <row r="85" spans="1:14" ht="18.75" x14ac:dyDescent="0.3">
      <c r="A85" s="35" t="s">
        <v>102</v>
      </c>
      <c r="B85" s="34"/>
      <c r="C85" s="34"/>
      <c r="D85" s="34"/>
      <c r="E85" s="35" t="s">
        <v>103</v>
      </c>
      <c r="G85" s="36"/>
      <c r="I85" s="37"/>
      <c r="J85" s="34"/>
    </row>
    <row r="86" spans="1:14" ht="47.25" customHeight="1" x14ac:dyDescent="0.3">
      <c r="A86" s="38" t="s">
        <v>104</v>
      </c>
      <c r="B86" s="36"/>
      <c r="C86" s="34"/>
      <c r="D86" s="34"/>
      <c r="E86" s="38" t="s">
        <v>104</v>
      </c>
      <c r="G86" s="38"/>
      <c r="H86" s="34"/>
      <c r="I86" s="34"/>
      <c r="J86" s="34"/>
    </row>
    <row r="87" spans="1:14" ht="18.75" x14ac:dyDescent="0.3">
      <c r="A87" s="36" t="s">
        <v>105</v>
      </c>
      <c r="B87" s="36"/>
      <c r="C87" s="34"/>
      <c r="D87" s="34"/>
      <c r="E87" s="36" t="s">
        <v>106</v>
      </c>
      <c r="G87" s="36"/>
      <c r="H87" s="34"/>
      <c r="I87" s="34"/>
      <c r="J87" s="34"/>
    </row>
    <row r="88" spans="1:14" ht="18.75" x14ac:dyDescent="0.3">
      <c r="A88" s="36" t="s">
        <v>107</v>
      </c>
      <c r="B88" s="36"/>
      <c r="C88" s="34"/>
      <c r="D88" s="34"/>
      <c r="E88" s="36" t="s">
        <v>108</v>
      </c>
      <c r="G88" s="36"/>
      <c r="H88" s="34"/>
      <c r="I88" s="34"/>
      <c r="J88" s="34"/>
    </row>
    <row r="89" spans="1:14" ht="18.75" x14ac:dyDescent="0.3">
      <c r="C89" s="34"/>
      <c r="D89" s="34"/>
      <c r="E89" s="34"/>
      <c r="G89" s="34"/>
      <c r="H89" s="34"/>
      <c r="I89" s="34"/>
      <c r="J89" s="34"/>
    </row>
    <row r="90" spans="1:14" ht="18.75" x14ac:dyDescent="0.25">
      <c r="A90" s="36"/>
    </row>
  </sheetData>
  <mergeCells count="5">
    <mergeCell ref="A3:N3"/>
    <mergeCell ref="A4:N4"/>
    <mergeCell ref="A5:N5"/>
    <mergeCell ref="A6:N6"/>
    <mergeCell ref="A2:N2"/>
  </mergeCells>
  <pageMargins left="0.11811023622047245" right="0.11811023622047245" top="0.55118110236220474" bottom="0.59055118110236227" header="0.31496062992125984" footer="0.31496062992125984"/>
  <pageSetup paperSize="5" scale="7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'!Print_Titles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Alba Lisber Aquino Díaz</cp:lastModifiedBy>
  <cp:lastPrinted>2022-06-07T16:41:13Z</cp:lastPrinted>
  <dcterms:created xsi:type="dcterms:W3CDTF">2021-07-29T18:58:50Z</dcterms:created>
  <dcterms:modified xsi:type="dcterms:W3CDTF">2022-06-07T18:44:27Z</dcterms:modified>
</cp:coreProperties>
</file>