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omez\Desktop\"/>
    </mc:Choice>
  </mc:AlternateContent>
  <bookViews>
    <workbookView xWindow="0" yWindow="0" windowWidth="28800" windowHeight="12135" firstSheet="1" activeTab="1"/>
  </bookViews>
  <sheets>
    <sheet name="Plantilla Presupuesto" sheetId="1" r:id="rId1"/>
    <sheet name="Plantilla Ejecución " sheetId="2" r:id="rId2"/>
  </sheets>
  <definedNames>
    <definedName name="_xlnm.Print_Titles" localSheetId="1">'Plantilla Ejecución 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2" l="1"/>
  <c r="L10" i="2"/>
  <c r="L14" i="2"/>
  <c r="B24" i="2"/>
  <c r="B22" i="2"/>
  <c r="B19" i="2"/>
  <c r="B18" i="2"/>
  <c r="B17" i="2"/>
  <c r="B33" i="2"/>
  <c r="B31" i="2"/>
  <c r="B30" i="2"/>
  <c r="B27" i="2"/>
  <c r="K16" i="2" l="1"/>
  <c r="K15" i="2" s="1"/>
  <c r="K10" i="2"/>
  <c r="K14" i="2"/>
  <c r="J15" i="2" l="1"/>
  <c r="J34" i="2"/>
  <c r="J32" i="2"/>
  <c r="J28" i="2"/>
  <c r="B28" i="2" s="1"/>
  <c r="J26" i="2"/>
  <c r="B26" i="2" s="1"/>
  <c r="J10" i="2"/>
  <c r="J14" i="2"/>
  <c r="J25" i="2" l="1"/>
  <c r="B34" i="2"/>
  <c r="B53" i="2"/>
  <c r="B52" i="2"/>
  <c r="G10" i="2" l="1"/>
  <c r="F10" i="2"/>
  <c r="B21" i="2"/>
  <c r="B20" i="2"/>
  <c r="G51" i="2"/>
  <c r="G16" i="2" l="1"/>
  <c r="G15" i="2" s="1"/>
  <c r="G14" i="2"/>
  <c r="F14" i="2" l="1"/>
  <c r="F51" i="2" l="1"/>
  <c r="F16" i="2"/>
  <c r="F15" i="2" s="1"/>
  <c r="E16" i="2" l="1"/>
  <c r="E10" i="2"/>
  <c r="E14" i="2"/>
  <c r="D16" i="2" l="1"/>
  <c r="C16" i="2" l="1"/>
  <c r="C10" i="2"/>
  <c r="N51" i="2" l="1"/>
  <c r="N25" i="2"/>
  <c r="N15" i="2"/>
  <c r="N9" i="2"/>
  <c r="N86" i="2" l="1"/>
  <c r="N8" i="2"/>
  <c r="B13" i="2"/>
  <c r="M9" i="2"/>
  <c r="L51" i="2" l="1"/>
  <c r="B59" i="2" l="1"/>
  <c r="B54" i="2"/>
  <c r="B29" i="2"/>
  <c r="H51" i="2" l="1"/>
  <c r="C17" i="1" l="1"/>
  <c r="C75" i="1" s="1"/>
  <c r="M51" i="2" l="1"/>
  <c r="K51" i="2"/>
  <c r="J51" i="2"/>
  <c r="I51" i="2"/>
  <c r="E51" i="2"/>
  <c r="D51" i="2"/>
  <c r="C51" i="2"/>
  <c r="B32" i="2"/>
  <c r="M25" i="2"/>
  <c r="L25" i="2"/>
  <c r="K25" i="2"/>
  <c r="I25" i="2"/>
  <c r="H25" i="2"/>
  <c r="G25" i="2"/>
  <c r="F25" i="2"/>
  <c r="E25" i="2"/>
  <c r="D25" i="2"/>
  <c r="C25" i="2"/>
  <c r="B23" i="2"/>
  <c r="B16" i="2"/>
  <c r="M15" i="2"/>
  <c r="L15" i="2"/>
  <c r="I15" i="2"/>
  <c r="I86" i="2" s="1"/>
  <c r="H15" i="2"/>
  <c r="E15" i="2"/>
  <c r="D15" i="2"/>
  <c r="C15" i="2"/>
  <c r="B14" i="2"/>
  <c r="B11" i="2"/>
  <c r="B10" i="2"/>
  <c r="L9" i="2"/>
  <c r="K9" i="2"/>
  <c r="J9" i="2"/>
  <c r="I9" i="2"/>
  <c r="H9" i="2"/>
  <c r="G9" i="2"/>
  <c r="F9" i="2"/>
  <c r="E9" i="2"/>
  <c r="D9" i="2"/>
  <c r="C9" i="2"/>
  <c r="Z8" i="2"/>
  <c r="S8" i="2"/>
  <c r="T8" i="2" s="1"/>
  <c r="C88" i="1"/>
  <c r="B75" i="1"/>
  <c r="B88" i="1" s="1"/>
  <c r="G86" i="2" l="1"/>
  <c r="K86" i="2"/>
  <c r="J86" i="2"/>
  <c r="B15" i="2"/>
  <c r="H86" i="2"/>
  <c r="L86" i="2"/>
  <c r="F8" i="2"/>
  <c r="I8" i="2"/>
  <c r="F86" i="2"/>
  <c r="B51" i="2"/>
  <c r="M8" i="2"/>
  <c r="M86" i="2"/>
  <c r="D8" i="2"/>
  <c r="D86" i="2"/>
  <c r="C86" i="2"/>
  <c r="C8" i="2"/>
  <c r="B9" i="2"/>
  <c r="L8" i="2"/>
  <c r="K8" i="2"/>
  <c r="J8" i="2"/>
  <c r="H8" i="2"/>
  <c r="G8" i="2"/>
  <c r="E86" i="2"/>
  <c r="B25" i="2"/>
  <c r="U8" i="2"/>
  <c r="V8" i="2" s="1"/>
  <c r="W8" i="2" s="1"/>
  <c r="X8" i="2" s="1"/>
  <c r="Y7" i="2"/>
  <c r="Z7" i="2" s="1"/>
  <c r="E8" i="2"/>
  <c r="B86" i="2" l="1"/>
  <c r="B8" i="2"/>
</calcChain>
</file>

<file path=xl/sharedStrings.xml><?xml version="1.0" encoding="utf-8"?>
<sst xmlns="http://schemas.openxmlformats.org/spreadsheetml/2006/main" count="197" uniqueCount="117">
  <si>
    <t>VICEPRESIDENCIA DE LA REPUBLICA DOMINICANA</t>
  </si>
  <si>
    <t xml:space="preserve">Definición de conceptos: </t>
  </si>
  <si>
    <t>SISTEMA UNICO DE BENEFICIARIOS (SIUBEN)</t>
  </si>
  <si>
    <t>1. Presupuesto Aprobado: Se refiere al presupuesto aprobado en la Ley de Presupuesto General del Estado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</si>
  <si>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</si>
  <si>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</si>
  <si>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</si>
  <si>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</si>
  <si>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</si>
  <si>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</si>
  <si>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3. Se presenta la clasificación objetal del gasto al nivel de cuenta. </t>
  </si>
  <si>
    <t>En RD$</t>
  </si>
  <si>
    <t xml:space="preserve">1. La columna presupuesto modificado se agrega si se aprueba un presupuesto complementario. </t>
  </si>
  <si>
    <t>4. Fecha de imputación: último día del mes analizado</t>
  </si>
  <si>
    <t xml:space="preserve">2. Se presenta la clasificación objetal del gasto al nivel de cuenta. </t>
  </si>
  <si>
    <t xml:space="preserve"> </t>
  </si>
  <si>
    <t>Detalle</t>
  </si>
  <si>
    <t>5. Fecha de registro: el día 10 del mes siguiente al mes analizado</t>
  </si>
  <si>
    <t>Presupuesto Aprobado</t>
  </si>
  <si>
    <t>Presupuesto Modificado</t>
  </si>
  <si>
    <t>2 - GASTOS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</si>
  <si>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</si>
  <si>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</si>
  <si>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</si>
  <si>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</si>
  <si>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</si>
  <si>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</si>
  <si>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</si>
  <si>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</si>
  <si>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</si>
  <si>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</si>
  <si>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</si>
  <si>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</si>
  <si>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</si>
  <si>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</si>
  <si>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</si>
  <si>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</si>
  <si>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</si>
  <si>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</si>
  <si>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</si>
  <si>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</si>
  <si>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</si>
  <si>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</si>
  <si>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</si>
  <si>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</si>
  <si>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</si>
  <si>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</si>
  <si>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</si>
  <si>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</si>
  <si>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</si>
  <si>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</si>
  <si>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</si>
  <si>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</si>
  <si>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</si>
  <si>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</si>
  <si>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</si>
  <si>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</si>
  <si>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</si>
  <si>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</si>
  <si>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</si>
  <si>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</si>
  <si>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</si>
  <si>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</si>
  <si>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</si>
  <si>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</si>
  <si>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</si>
  <si>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</si>
  <si>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</si>
  <si>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</si>
  <si>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</si>
  <si>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</si>
  <si>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</si>
  <si>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</si>
  <si>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</si>
  <si>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</si>
  <si>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</si>
  <si>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</si>
  <si>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</si>
  <si>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</si>
  <si>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</si>
  <si>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</si>
  <si>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</si>
  <si>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</si>
  <si>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</si>
  <si>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</si>
  <si>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</si>
  <si>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</si>
  <si>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</si>
  <si>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</si>
  <si>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</si>
  <si>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</si>
  <si>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</si>
  <si>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</si>
  <si>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</si>
  <si>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</si>
  <si>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</si>
  <si>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</si>
  <si>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</si>
  <si>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</si>
  <si>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 xml:space="preserve">2.1.4 - SUELDO ANAL NO. 13 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</si>
  <si>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</si>
  <si>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</si>
  <si>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</si>
  <si>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</si>
  <si>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</si>
  <si>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</si>
  <si>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</si>
  <si>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</si>
  <si>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</si>
  <si>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</si>
  <si>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</si>
  <si>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</si>
  <si>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Fuente: SIGEF</t>
  </si>
  <si>
    <t xml:space="preserve"> 2.6.2 - MOBILIARIO Y EQUIPO EDUCACIONAL Y RECREATIVO</t>
  </si>
  <si>
    <t>2.6.3 - EQUIPO INSTRUMENTAL, CIENTIFICO Y LABORATORIO</t>
  </si>
  <si>
    <t>Fecha de registro: hasta el 31/10/2021</t>
  </si>
  <si>
    <t>Fecha de imputación: hasta el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</si>
</sst>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8" x14ac:knownFonts="1">
    <font>
      <sz val="11"/>
      <color theme="1"/>
      <name val="Arial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9CC2E5"/>
      </bottom>
      <diagonal/>
    </border>
    <border>
      <left/>
      <right/>
      <top style="thin">
        <color rgb="FF9CC2E5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5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 applyAlignment="1">
      <alignment vertical="center" wrapText="1"/>
    </xf>
    <xf numFmtId="43" fontId="2" fillId="0" borderId="0" xfId="0" applyNumberFormat="1" applyFont="1"/>
    <xf numFmtId="43" fontId="5" fillId="0" borderId="0" xfId="0" applyNumberFormat="1" applyFont="1"/>
    <xf numFmtId="0" fontId="2" fillId="0" borderId="0" xfId="0" applyFont="1" applyAlignment="1">
      <alignment horizontal="left" vertical="center" wrapText="1"/>
    </xf>
    <xf numFmtId="37" fontId="2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39" fontId="5" fillId="0" borderId="0" xfId="0" applyNumberFormat="1" applyFont="1" applyAlignment="1">
      <alignment vertical="center" wrapText="1"/>
    </xf>
    <xf numFmtId="9" fontId="2" fillId="0" borderId="0" xfId="0" applyNumberFormat="1" applyFont="1"/>
    <xf numFmtId="0" fontId="5" fillId="4" borderId="3" xfId="0" applyFont="1" applyFill="1" applyBorder="1" applyAlignment="1">
      <alignment horizontal="left" vertical="center" wrapText="1"/>
    </xf>
    <xf numFmtId="39" fontId="2" fillId="0" borderId="0" xfId="0" applyNumberFormat="1" applyFont="1"/>
    <xf numFmtId="39" fontId="2" fillId="0" borderId="0" xfId="0" applyNumberFormat="1" applyFont="1" applyAlignment="1">
      <alignment vertical="center" wrapText="1"/>
    </xf>
    <xf numFmtId="37" fontId="5" fillId="4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4" fontId="2" fillId="0" borderId="0" xfId="0" applyNumberFormat="1" applyFont="1"/>
    <xf numFmtId="4" fontId="5" fillId="0" borderId="0" xfId="0" applyNumberFormat="1" applyFont="1"/>
    <xf numFmtId="0" fontId="5" fillId="3" borderId="3" xfId="0" applyFont="1" applyFill="1" applyBorder="1" applyAlignment="1">
      <alignment horizontal="left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0" borderId="0" xfId="0" applyFont="1"/>
    <xf numFmtId="0" fontId="0" fillId="0" borderId="0" xfId="0" applyFont="1" applyAlignment="1"/>
    <xf numFmtId="39" fontId="5" fillId="0" borderId="2" xfId="0" applyNumberFormat="1" applyFont="1" applyBorder="1" applyAlignment="1">
      <alignment horizontal="right" vertical="center" wrapText="1"/>
    </xf>
    <xf numFmtId="43" fontId="2" fillId="0" borderId="0" xfId="0" applyNumberFormat="1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1</xdr:row>
      <xdr:rowOff>0</xdr:rowOff>
    </xdr:from>
    <xdr:ext cx="904875" cy="609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898325" y="3479963"/>
          <a:ext cx="895350" cy="600075"/>
        </a:xfrm>
        <a:prstGeom prst="rect">
          <a:avLst/>
        </a:prstGeom>
        <a:noFill/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LOGO MIN.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(si aplica)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781050</xdr:colOff>
      <xdr:row>0</xdr:row>
      <xdr:rowOff>180975</xdr:rowOff>
    </xdr:from>
    <xdr:ext cx="914400" cy="581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4893563" y="3494250"/>
          <a:ext cx="904875" cy="571500"/>
        </a:xfrm>
        <a:prstGeom prst="rect">
          <a:avLst/>
        </a:prstGeom>
        <a:noFill/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LOGO 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0</xdr:row>
      <xdr:rowOff>200025</xdr:rowOff>
    </xdr:from>
    <xdr:ext cx="1514475" cy="10953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4598288" y="3241838"/>
          <a:ext cx="1495425" cy="1076325"/>
        </a:xfrm>
        <a:prstGeom prst="rect">
          <a:avLst/>
        </a:prstGeom>
        <a:noFill/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000000"/>
            </a:solidFill>
          </a:endParaRPr>
        </a:p>
      </xdr:txBody>
    </xdr:sp>
    <xdr:clientData fLocksWithSheet="0"/>
  </xdr:oneCellAnchor>
  <xdr:twoCellAnchor editAs="oneCell">
    <xdr:from>
      <xdr:col>0</xdr:col>
      <xdr:colOff>273938</xdr:colOff>
      <xdr:row>0</xdr:row>
      <xdr:rowOff>41438</xdr:rowOff>
    </xdr:from>
    <xdr:to>
      <xdr:col>0</xdr:col>
      <xdr:colOff>2190750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38" y="41438"/>
          <a:ext cx="1916812" cy="1282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2"/>
  <sheetViews>
    <sheetView showGridLines="0" topLeftCell="A38" workbookViewId="0">
      <selection activeCell="C76" sqref="C76"/>
    </sheetView>
  </sheetViews>
  <sheetFormatPr defaultColWidth="12.625" defaultRowHeight="15" customHeight="1" x14ac:dyDescent="0.2"/>
  <cols>
    <col min="1" max="1" width="82.875" customWidth="1"/>
    <col min="2" max="2" width="14" customWidth="1"/>
    <col min="3" max="3" width="13.125" customWidth="1"/>
    <col min="4" max="4" width="10.125" customWidth="1"/>
    <col min="5" max="26" width="7.625" customWidth="1"/>
  </cols>
  <sheetData>
    <row r="1" spans="1:5" ht="18.75" x14ac:dyDescent="0.3">
      <c r="A1" s="44" t="s">
        <v>0</v>
      </c>
      <c r="B1" s="45"/>
      <c r="C1" s="45"/>
      <c r="E1" s="1" t="s">
        <v>1</v>
      </c>
    </row>
    <row r="2" spans="1:5" x14ac:dyDescent="0.25">
      <c r="A2" s="44" t="s">
        <v>2</v>
      </c>
      <c r="B2" s="45"/>
      <c r="C2" s="45"/>
      <c r="E2" s="2" t="s">
        <v>3</v>
      </c>
    </row>
    <row r="3" spans="1:5" x14ac:dyDescent="0.25">
      <c r="A3" s="44">
        <v>2020</v>
      </c>
      <c r="B3" s="45"/>
      <c r="C3" s="45"/>
      <c r="E3" s="2" t="s">
        <v>8</v>
      </c>
    </row>
    <row r="4" spans="1:5" ht="18.75" x14ac:dyDescent="0.3">
      <c r="A4" s="46" t="s">
        <v>9</v>
      </c>
      <c r="B4" s="45"/>
      <c r="C4" s="45"/>
      <c r="E4" s="1" t="s">
        <v>4</v>
      </c>
    </row>
    <row r="5" spans="1:5" x14ac:dyDescent="0.25">
      <c r="A5" s="47" t="s">
        <v>11</v>
      </c>
      <c r="B5" s="45"/>
      <c r="C5" s="45"/>
      <c r="E5" s="2" t="s">
        <v>12</v>
      </c>
    </row>
    <row r="6" spans="1:5" x14ac:dyDescent="0.25">
      <c r="E6" s="2" t="s">
        <v>14</v>
      </c>
    </row>
    <row r="7" spans="1:5" ht="31.5" x14ac:dyDescent="0.2">
      <c r="A7" s="4" t="s">
        <v>16</v>
      </c>
      <c r="B7" s="5" t="s">
        <v>18</v>
      </c>
      <c r="C7" s="5" t="s">
        <v>19</v>
      </c>
    </row>
    <row r="8" spans="1:5" x14ac:dyDescent="0.2">
      <c r="A8" s="8" t="s">
        <v>20</v>
      </c>
      <c r="B8" s="9"/>
      <c r="C8" s="9"/>
    </row>
    <row r="9" spans="1:5" x14ac:dyDescent="0.25">
      <c r="A9" s="10" t="s">
        <v>34</v>
      </c>
      <c r="B9" s="11"/>
      <c r="C9" s="13"/>
    </row>
    <row r="10" spans="1:5" x14ac:dyDescent="0.2">
      <c r="A10" s="14" t="s">
        <v>35</v>
      </c>
      <c r="B10" s="15">
        <v>92450391</v>
      </c>
      <c r="C10" s="15">
        <v>96198963</v>
      </c>
    </row>
    <row r="11" spans="1:5" x14ac:dyDescent="0.2">
      <c r="A11" s="14" t="s">
        <v>36</v>
      </c>
      <c r="B11" s="15">
        <v>3102001</v>
      </c>
      <c r="C11" s="15">
        <v>3744001</v>
      </c>
    </row>
    <row r="12" spans="1:5" x14ac:dyDescent="0.2">
      <c r="A12" s="14" t="s">
        <v>37</v>
      </c>
      <c r="B12" s="15"/>
      <c r="C12" s="15"/>
    </row>
    <row r="13" spans="1:5" x14ac:dyDescent="0.2">
      <c r="A13" s="14" t="s">
        <v>38</v>
      </c>
      <c r="B13" s="15"/>
      <c r="C13" s="15"/>
    </row>
    <row r="14" spans="1:5" x14ac:dyDescent="0.2">
      <c r="A14" s="14" t="s">
        <v>39</v>
      </c>
      <c r="B14" s="15">
        <v>12590821</v>
      </c>
      <c r="C14" s="15">
        <v>13250628</v>
      </c>
    </row>
    <row r="15" spans="1:5" x14ac:dyDescent="0.2">
      <c r="A15" s="10" t="s">
        <v>40</v>
      </c>
      <c r="B15" s="16"/>
      <c r="C15" s="16"/>
    </row>
    <row r="16" spans="1:5" x14ac:dyDescent="0.2">
      <c r="A16" s="14" t="s">
        <v>41</v>
      </c>
      <c r="B16" s="15">
        <v>18934000</v>
      </c>
      <c r="C16" s="15">
        <v>19934000</v>
      </c>
    </row>
    <row r="17" spans="1:3" x14ac:dyDescent="0.2">
      <c r="A17" s="14" t="s">
        <v>42</v>
      </c>
      <c r="B17" s="15">
        <v>1600000</v>
      </c>
      <c r="C17" s="15">
        <f>B17</f>
        <v>1600000</v>
      </c>
    </row>
    <row r="18" spans="1:3" x14ac:dyDescent="0.2">
      <c r="A18" s="14" t="s">
        <v>43</v>
      </c>
      <c r="B18" s="15">
        <v>1300000</v>
      </c>
      <c r="C18" s="15">
        <v>1300000</v>
      </c>
    </row>
    <row r="19" spans="1:3" ht="18" customHeight="1" x14ac:dyDescent="0.2">
      <c r="A19" s="14" t="s">
        <v>44</v>
      </c>
      <c r="B19" s="15">
        <v>550000</v>
      </c>
      <c r="C19" s="15">
        <v>550000</v>
      </c>
    </row>
    <row r="20" spans="1:3" x14ac:dyDescent="0.2">
      <c r="A20" s="14" t="s">
        <v>45</v>
      </c>
      <c r="B20" s="15">
        <v>15037780</v>
      </c>
      <c r="C20" s="15">
        <v>12665519</v>
      </c>
    </row>
    <row r="21" spans="1:3" ht="15.75" customHeight="1" x14ac:dyDescent="0.2">
      <c r="A21" s="14" t="s">
        <v>46</v>
      </c>
      <c r="B21" s="15">
        <v>1300000</v>
      </c>
      <c r="C21" s="15">
        <v>1300000</v>
      </c>
    </row>
    <row r="22" spans="1:3" ht="15.75" customHeight="1" x14ac:dyDescent="0.2">
      <c r="A22" s="14" t="s">
        <v>47</v>
      </c>
      <c r="B22" s="15">
        <v>5400000</v>
      </c>
      <c r="C22" s="15">
        <v>5400000</v>
      </c>
    </row>
    <row r="23" spans="1:3" ht="15.75" customHeight="1" x14ac:dyDescent="0.2">
      <c r="A23" s="14" t="s">
        <v>48</v>
      </c>
      <c r="B23" s="15">
        <v>117120922</v>
      </c>
      <c r="C23" s="15">
        <v>120192804</v>
      </c>
    </row>
    <row r="24" spans="1:3" ht="15.75" customHeight="1" x14ac:dyDescent="0.2">
      <c r="A24" s="14" t="s">
        <v>49</v>
      </c>
      <c r="B24" s="15"/>
      <c r="C24" s="15">
        <v>400000</v>
      </c>
    </row>
    <row r="25" spans="1:3" ht="15.75" customHeight="1" x14ac:dyDescent="0.2">
      <c r="A25" s="10" t="s">
        <v>50</v>
      </c>
      <c r="B25" s="16"/>
      <c r="C25" s="16"/>
    </row>
    <row r="26" spans="1:3" ht="15.75" customHeight="1" x14ac:dyDescent="0.2">
      <c r="A26" s="14" t="s">
        <v>51</v>
      </c>
      <c r="B26" s="15">
        <v>4010000</v>
      </c>
      <c r="C26" s="15">
        <v>3110000</v>
      </c>
    </row>
    <row r="27" spans="1:3" ht="15.75" customHeight="1" x14ac:dyDescent="0.2">
      <c r="A27" s="14" t="s">
        <v>52</v>
      </c>
      <c r="B27" s="15">
        <v>900000</v>
      </c>
      <c r="C27" s="15">
        <v>900000</v>
      </c>
    </row>
    <row r="28" spans="1:3" ht="15.75" customHeight="1" x14ac:dyDescent="0.2">
      <c r="A28" s="14" t="s">
        <v>53</v>
      </c>
      <c r="B28" s="15">
        <v>950000</v>
      </c>
      <c r="C28" s="15">
        <v>400000</v>
      </c>
    </row>
    <row r="29" spans="1:3" ht="15.75" customHeight="1" x14ac:dyDescent="0.2">
      <c r="A29" s="14" t="s">
        <v>54</v>
      </c>
      <c r="B29" s="15">
        <v>660000</v>
      </c>
      <c r="C29" s="15">
        <v>660000</v>
      </c>
    </row>
    <row r="30" spans="1:3" ht="15.75" customHeight="1" x14ac:dyDescent="0.2">
      <c r="A30" s="14" t="s">
        <v>55</v>
      </c>
      <c r="B30" s="15">
        <v>1000000</v>
      </c>
      <c r="C30" s="15">
        <v>1000000</v>
      </c>
    </row>
    <row r="31" spans="1:3" ht="15.75" customHeight="1" x14ac:dyDescent="0.2">
      <c r="A31" s="14" t="s">
        <v>56</v>
      </c>
      <c r="B31" s="15">
        <v>342000</v>
      </c>
      <c r="C31" s="15">
        <v>342000</v>
      </c>
    </row>
    <row r="32" spans="1:3" ht="15.75" customHeight="1" x14ac:dyDescent="0.2">
      <c r="A32" s="14" t="s">
        <v>57</v>
      </c>
      <c r="B32" s="15">
        <v>8000000</v>
      </c>
      <c r="C32" s="15">
        <v>5350000</v>
      </c>
    </row>
    <row r="33" spans="1:3" ht="15.75" customHeight="1" x14ac:dyDescent="0.2">
      <c r="A33" s="14" t="s">
        <v>58</v>
      </c>
      <c r="B33" s="15"/>
      <c r="C33" s="15"/>
    </row>
    <row r="34" spans="1:3" ht="15.75" customHeight="1" x14ac:dyDescent="0.2">
      <c r="A34" s="14" t="s">
        <v>59</v>
      </c>
      <c r="B34" s="15">
        <v>8730000</v>
      </c>
      <c r="C34" s="15">
        <v>8730000</v>
      </c>
    </row>
    <row r="35" spans="1:3" ht="15.75" customHeight="1" x14ac:dyDescent="0.2">
      <c r="A35" s="10" t="s">
        <v>60</v>
      </c>
      <c r="B35" s="16"/>
      <c r="C35" s="16"/>
    </row>
    <row r="36" spans="1:3" ht="15.75" customHeight="1" x14ac:dyDescent="0.2">
      <c r="A36" s="14" t="s">
        <v>61</v>
      </c>
      <c r="B36" s="15">
        <v>400000</v>
      </c>
      <c r="C36" s="15">
        <v>400000</v>
      </c>
    </row>
    <row r="37" spans="1:3" ht="15.75" customHeight="1" x14ac:dyDescent="0.2">
      <c r="A37" s="14" t="s">
        <v>62</v>
      </c>
      <c r="B37" s="15"/>
      <c r="C37" s="15"/>
    </row>
    <row r="38" spans="1:3" ht="15.75" customHeight="1" x14ac:dyDescent="0.2">
      <c r="A38" s="14" t="s">
        <v>63</v>
      </c>
      <c r="B38" s="15"/>
      <c r="C38" s="15"/>
    </row>
    <row r="39" spans="1:3" ht="15.75" customHeight="1" x14ac:dyDescent="0.2">
      <c r="A39" s="14" t="s">
        <v>64</v>
      </c>
      <c r="B39" s="15"/>
      <c r="C39" s="15"/>
    </row>
    <row r="40" spans="1:3" ht="15.75" customHeight="1" x14ac:dyDescent="0.2">
      <c r="A40" s="14" t="s">
        <v>65</v>
      </c>
      <c r="B40" s="15"/>
      <c r="C40" s="15"/>
    </row>
    <row r="41" spans="1:3" ht="15.75" customHeight="1" x14ac:dyDescent="0.2">
      <c r="A41" s="14" t="s">
        <v>66</v>
      </c>
      <c r="B41" s="15"/>
      <c r="C41" s="15"/>
    </row>
    <row r="42" spans="1:3" ht="15.75" customHeight="1" x14ac:dyDescent="0.2">
      <c r="A42" s="14" t="s">
        <v>67</v>
      </c>
      <c r="B42" s="15"/>
      <c r="C42" s="15"/>
    </row>
    <row r="43" spans="1:3" ht="15.75" customHeight="1" x14ac:dyDescent="0.2">
      <c r="A43" s="10" t="s">
        <v>68</v>
      </c>
      <c r="B43" s="16"/>
      <c r="C43" s="16"/>
    </row>
    <row r="44" spans="1:3" ht="15.75" customHeight="1" x14ac:dyDescent="0.2">
      <c r="A44" s="14" t="s">
        <v>69</v>
      </c>
      <c r="B44" s="15"/>
      <c r="C44" s="15"/>
    </row>
    <row r="45" spans="1:3" ht="15.75" customHeight="1" x14ac:dyDescent="0.2">
      <c r="A45" s="14" t="s">
        <v>70</v>
      </c>
      <c r="B45" s="15"/>
      <c r="C45" s="15"/>
    </row>
    <row r="46" spans="1:3" ht="15.75" customHeight="1" x14ac:dyDescent="0.2">
      <c r="A46" s="14" t="s">
        <v>71</v>
      </c>
      <c r="B46" s="15"/>
      <c r="C46" s="15"/>
    </row>
    <row r="47" spans="1:3" ht="15.75" customHeight="1" x14ac:dyDescent="0.2">
      <c r="A47" s="14" t="s">
        <v>72</v>
      </c>
      <c r="B47" s="15"/>
      <c r="C47" s="15"/>
    </row>
    <row r="48" spans="1:3" ht="15.75" customHeight="1" x14ac:dyDescent="0.2">
      <c r="A48" s="14" t="s">
        <v>73</v>
      </c>
      <c r="B48" s="15"/>
      <c r="C48" s="15"/>
    </row>
    <row r="49" spans="1:3" ht="15.75" customHeight="1" x14ac:dyDescent="0.2">
      <c r="A49" s="14" t="s">
        <v>74</v>
      </c>
      <c r="B49" s="15"/>
      <c r="C49" s="15"/>
    </row>
    <row r="50" spans="1:3" ht="15.75" customHeight="1" x14ac:dyDescent="0.2">
      <c r="A50" s="14" t="s">
        <v>75</v>
      </c>
      <c r="B50" s="15"/>
      <c r="C50" s="15"/>
    </row>
    <row r="51" spans="1:3" ht="15.75" customHeight="1" x14ac:dyDescent="0.2">
      <c r="A51" s="10" t="s">
        <v>76</v>
      </c>
      <c r="B51" s="16"/>
      <c r="C51" s="16"/>
    </row>
    <row r="52" spans="1:3" ht="15.75" customHeight="1" x14ac:dyDescent="0.2">
      <c r="A52" s="14" t="s">
        <v>77</v>
      </c>
      <c r="B52" s="15">
        <v>2000000</v>
      </c>
      <c r="C52" s="15">
        <v>1883489</v>
      </c>
    </row>
    <row r="53" spans="1:3" ht="15.75" customHeight="1" x14ac:dyDescent="0.2">
      <c r="A53" s="14" t="s">
        <v>78</v>
      </c>
      <c r="B53" s="15"/>
      <c r="C53" s="15"/>
    </row>
    <row r="54" spans="1:3" ht="15.75" customHeight="1" x14ac:dyDescent="0.2">
      <c r="A54" s="14" t="s">
        <v>79</v>
      </c>
      <c r="B54" s="15"/>
      <c r="C54" s="15"/>
    </row>
    <row r="55" spans="1:3" ht="15.75" customHeight="1" x14ac:dyDescent="0.2">
      <c r="A55" s="14" t="s">
        <v>80</v>
      </c>
      <c r="B55" s="15">
        <v>3500000</v>
      </c>
      <c r="C55" s="15">
        <v>0</v>
      </c>
    </row>
    <row r="56" spans="1:3" s="41" customFormat="1" ht="15.75" customHeight="1" x14ac:dyDescent="0.2">
      <c r="A56" s="14" t="s">
        <v>113</v>
      </c>
      <c r="B56" s="15">
        <v>0</v>
      </c>
      <c r="C56" s="15">
        <v>70511</v>
      </c>
    </row>
    <row r="57" spans="1:3" s="41" customFormat="1" ht="15.75" customHeight="1" x14ac:dyDescent="0.2">
      <c r="A57" s="14" t="s">
        <v>114</v>
      </c>
      <c r="B57" s="15">
        <v>0</v>
      </c>
      <c r="C57" s="15">
        <v>46000</v>
      </c>
    </row>
    <row r="58" spans="1:3" ht="15.75" customHeight="1" x14ac:dyDescent="0.2">
      <c r="A58" s="14" t="s">
        <v>81</v>
      </c>
      <c r="B58" s="15">
        <v>100000</v>
      </c>
      <c r="C58" s="15">
        <v>100000</v>
      </c>
    </row>
    <row r="59" spans="1:3" ht="15.75" customHeight="1" x14ac:dyDescent="0.2">
      <c r="A59" s="14" t="s">
        <v>82</v>
      </c>
      <c r="B59" s="15"/>
      <c r="C59" s="15"/>
    </row>
    <row r="60" spans="1:3" ht="15.75" customHeight="1" x14ac:dyDescent="0.2">
      <c r="A60" s="14" t="s">
        <v>83</v>
      </c>
      <c r="B60" s="15"/>
      <c r="C60" s="15"/>
    </row>
    <row r="61" spans="1:3" ht="15.75" customHeight="1" x14ac:dyDescent="0.2">
      <c r="A61" s="14" t="s">
        <v>84</v>
      </c>
      <c r="B61" s="15"/>
      <c r="C61" s="15">
        <v>450000</v>
      </c>
    </row>
    <row r="62" spans="1:3" ht="15.75" customHeight="1" x14ac:dyDescent="0.2">
      <c r="A62" s="14" t="s">
        <v>85</v>
      </c>
      <c r="B62" s="15"/>
      <c r="C62" s="15"/>
    </row>
    <row r="63" spans="1:3" ht="15.75" customHeight="1" x14ac:dyDescent="0.2">
      <c r="A63" s="10" t="s">
        <v>86</v>
      </c>
      <c r="B63" s="16"/>
      <c r="C63" s="16"/>
    </row>
    <row r="64" spans="1:3" ht="15.75" customHeight="1" x14ac:dyDescent="0.2">
      <c r="A64" s="14" t="s">
        <v>87</v>
      </c>
      <c r="B64" s="15"/>
      <c r="C64" s="15"/>
    </row>
    <row r="65" spans="1:3" ht="15.75" customHeight="1" x14ac:dyDescent="0.2">
      <c r="A65" s="14" t="s">
        <v>88</v>
      </c>
      <c r="B65" s="15"/>
      <c r="C65" s="15"/>
    </row>
    <row r="66" spans="1:3" ht="15.75" customHeight="1" x14ac:dyDescent="0.2">
      <c r="A66" s="14" t="s">
        <v>89</v>
      </c>
      <c r="B66" s="15"/>
      <c r="C66" s="15"/>
    </row>
    <row r="67" spans="1:3" ht="15.75" customHeight="1" x14ac:dyDescent="0.2">
      <c r="A67" s="14" t="s">
        <v>90</v>
      </c>
      <c r="B67" s="15"/>
      <c r="C67" s="15"/>
    </row>
    <row r="68" spans="1:3" ht="15.75" customHeight="1" x14ac:dyDescent="0.2">
      <c r="A68" s="10" t="s">
        <v>91</v>
      </c>
      <c r="B68" s="16"/>
      <c r="C68" s="16"/>
    </row>
    <row r="69" spans="1:3" ht="15.75" customHeight="1" x14ac:dyDescent="0.2">
      <c r="A69" s="14" t="s">
        <v>92</v>
      </c>
      <c r="B69" s="15"/>
      <c r="C69" s="15"/>
    </row>
    <row r="70" spans="1:3" ht="15.75" customHeight="1" x14ac:dyDescent="0.2">
      <c r="A70" s="14" t="s">
        <v>93</v>
      </c>
      <c r="B70" s="15"/>
      <c r="C70" s="15"/>
    </row>
    <row r="71" spans="1:3" ht="15.75" customHeight="1" x14ac:dyDescent="0.2">
      <c r="A71" s="10" t="s">
        <v>94</v>
      </c>
      <c r="B71" s="16"/>
      <c r="C71" s="16"/>
    </row>
    <row r="72" spans="1:3" ht="15.75" customHeight="1" x14ac:dyDescent="0.2">
      <c r="A72" s="14" t="s">
        <v>95</v>
      </c>
      <c r="B72" s="15"/>
      <c r="C72" s="15"/>
    </row>
    <row r="73" spans="1:3" ht="15.75" customHeight="1" x14ac:dyDescent="0.2">
      <c r="A73" s="14" t="s">
        <v>96</v>
      </c>
      <c r="B73" s="15"/>
      <c r="C73" s="15"/>
    </row>
    <row r="74" spans="1:3" ht="15.75" customHeight="1" x14ac:dyDescent="0.2">
      <c r="A74" s="14" t="s">
        <v>97</v>
      </c>
      <c r="B74" s="15"/>
      <c r="C74" s="15"/>
    </row>
    <row r="75" spans="1:3" ht="15.75" customHeight="1" x14ac:dyDescent="0.2">
      <c r="A75" s="19" t="s">
        <v>98</v>
      </c>
      <c r="B75" s="22">
        <f t="shared" ref="B75" si="0">B58+B55+B52+B36+B34+B32+B31+B30+B29+B28+B27+B26+B23+B22+B21+B20+B19+B18+B17+B16+B14+B11+B10</f>
        <v>299977915</v>
      </c>
      <c r="C75" s="22">
        <f>C58+C55+C52+C36+C34+C32+C31+C30+C29+C28+C27+C26+C23+C22+C21+C20+C19+C18+C17+C16+C14+C11+C10+C61+C24+C56+C57</f>
        <v>299977915</v>
      </c>
    </row>
    <row r="76" spans="1:3" ht="15.75" customHeight="1" x14ac:dyDescent="0.2">
      <c r="A76" s="14"/>
      <c r="B76" s="23"/>
    </row>
    <row r="77" spans="1:3" ht="15.75" customHeight="1" x14ac:dyDescent="0.2">
      <c r="A77" s="8" t="s">
        <v>100</v>
      </c>
      <c r="B77" s="24"/>
    </row>
    <row r="78" spans="1:3" ht="15.75" customHeight="1" x14ac:dyDescent="0.2">
      <c r="A78" s="10" t="s">
        <v>101</v>
      </c>
      <c r="B78" s="17"/>
    </row>
    <row r="79" spans="1:3" ht="15.75" customHeight="1" x14ac:dyDescent="0.2">
      <c r="A79" s="14" t="s">
        <v>102</v>
      </c>
      <c r="B79" s="21"/>
    </row>
    <row r="80" spans="1:3" ht="15.75" customHeight="1" x14ac:dyDescent="0.2">
      <c r="A80" s="14" t="s">
        <v>103</v>
      </c>
      <c r="B80" s="21"/>
    </row>
    <row r="81" spans="1:3" ht="15.75" customHeight="1" x14ac:dyDescent="0.2">
      <c r="A81" s="10" t="s">
        <v>104</v>
      </c>
      <c r="B81" s="17"/>
    </row>
    <row r="82" spans="1:3" ht="15.75" customHeight="1" x14ac:dyDescent="0.2">
      <c r="A82" s="14" t="s">
        <v>105</v>
      </c>
      <c r="B82" s="21"/>
    </row>
    <row r="83" spans="1:3" ht="15.75" customHeight="1" x14ac:dyDescent="0.2">
      <c r="A83" s="14" t="s">
        <v>106</v>
      </c>
      <c r="B83" s="21"/>
    </row>
    <row r="84" spans="1:3" ht="15.75" customHeight="1" x14ac:dyDescent="0.2">
      <c r="A84" s="10" t="s">
        <v>107</v>
      </c>
      <c r="B84" s="17"/>
    </row>
    <row r="85" spans="1:3" ht="15.75" customHeight="1" x14ac:dyDescent="0.2">
      <c r="A85" s="14" t="s">
        <v>108</v>
      </c>
      <c r="B85" s="21"/>
    </row>
    <row r="86" spans="1:3" ht="15.75" customHeight="1" x14ac:dyDescent="0.2">
      <c r="A86" s="19" t="s">
        <v>109</v>
      </c>
      <c r="B86" s="25"/>
      <c r="C86" s="25"/>
    </row>
    <row r="87" spans="1:3" ht="15.75" customHeight="1" x14ac:dyDescent="0.2"/>
    <row r="88" spans="1:3" ht="15.75" customHeight="1" x14ac:dyDescent="0.2">
      <c r="A88" s="26" t="s">
        <v>110</v>
      </c>
      <c r="B88" s="27">
        <f t="shared" ref="B88:C88" si="1">B75</f>
        <v>299977915</v>
      </c>
      <c r="C88" s="27">
        <f t="shared" si="1"/>
        <v>299977915</v>
      </c>
    </row>
    <row r="89" spans="1:3" ht="15.75" customHeight="1" x14ac:dyDescent="0.25">
      <c r="A89" s="3" t="s">
        <v>111</v>
      </c>
    </row>
    <row r="90" spans="1:3" ht="15.75" customHeight="1" x14ac:dyDescent="0.2">
      <c r="A90" s="28"/>
    </row>
    <row r="91" spans="1:3" ht="15.75" customHeight="1" x14ac:dyDescent="0.2">
      <c r="A91" s="28"/>
    </row>
    <row r="92" spans="1:3" ht="15.75" customHeight="1" x14ac:dyDescent="0.2"/>
    <row r="93" spans="1:3" ht="15.75" customHeight="1" x14ac:dyDescent="0.2"/>
    <row r="94" spans="1:3" ht="15.75" customHeight="1" x14ac:dyDescent="0.2"/>
    <row r="95" spans="1:3" ht="15.75" customHeight="1" x14ac:dyDescent="0.2"/>
    <row r="96" spans="1:3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5">
    <mergeCell ref="A1:C1"/>
    <mergeCell ref="A2:C2"/>
    <mergeCell ref="A3:C3"/>
    <mergeCell ref="A4:C4"/>
    <mergeCell ref="A5:C5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tabSelected="1" workbookViewId="0">
      <selection activeCell="E104" sqref="E104"/>
    </sheetView>
  </sheetViews>
  <sheetFormatPr defaultColWidth="12.625" defaultRowHeight="15" customHeight="1" x14ac:dyDescent="0.2"/>
  <cols>
    <col min="1" max="1" width="35.375" customWidth="1"/>
    <col min="2" max="2" width="13.375" customWidth="1"/>
    <col min="3" max="3" width="12.875" customWidth="1"/>
    <col min="4" max="4" width="12.5" customWidth="1"/>
    <col min="5" max="5" width="13.375" customWidth="1"/>
    <col min="6" max="6" width="12.125" customWidth="1"/>
    <col min="7" max="7" width="12" customWidth="1"/>
    <col min="8" max="8" width="12.875" customWidth="1"/>
    <col min="9" max="9" width="12.125" customWidth="1"/>
    <col min="10" max="10" width="13.5" customWidth="1"/>
    <col min="11" max="11" width="12.625" customWidth="1"/>
    <col min="12" max="12" width="12.375" customWidth="1"/>
    <col min="13" max="13" width="12.5" customWidth="1"/>
    <col min="14" max="14" width="12.25" customWidth="1"/>
    <col min="15" max="15" width="84.625" customWidth="1"/>
    <col min="16" max="16" width="7.625" customWidth="1"/>
    <col min="17" max="24" width="5.25" customWidth="1"/>
    <col min="25" max="26" width="6.125" customWidth="1"/>
  </cols>
  <sheetData>
    <row r="1" spans="1:26" ht="29.25" customHeight="1" x14ac:dyDescent="0.3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 t="s">
        <v>4</v>
      </c>
    </row>
    <row r="2" spans="1:26" x14ac:dyDescent="0.25">
      <c r="A2" s="44" t="s">
        <v>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" t="s">
        <v>5</v>
      </c>
    </row>
    <row r="3" spans="1:26" x14ac:dyDescent="0.25">
      <c r="A3" s="44">
        <v>2021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2" t="s">
        <v>6</v>
      </c>
    </row>
    <row r="4" spans="1:26" x14ac:dyDescent="0.25">
      <c r="A4" s="46" t="s">
        <v>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2" t="s">
        <v>10</v>
      </c>
    </row>
    <row r="5" spans="1:26" x14ac:dyDescent="0.25">
      <c r="A5" s="47" t="s">
        <v>11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" t="s">
        <v>13</v>
      </c>
    </row>
    <row r="6" spans="1:26" x14ac:dyDescent="0.25">
      <c r="K6" s="3" t="s">
        <v>15</v>
      </c>
      <c r="O6" s="2" t="s">
        <v>17</v>
      </c>
    </row>
    <row r="7" spans="1:26" ht="27.75" customHeight="1" x14ac:dyDescent="0.25">
      <c r="A7" s="6" t="s">
        <v>16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27</v>
      </c>
      <c r="I7" s="7" t="s">
        <v>28</v>
      </c>
      <c r="J7" s="7" t="s">
        <v>29</v>
      </c>
      <c r="K7" s="7" t="s">
        <v>30</v>
      </c>
      <c r="L7" s="7" t="s">
        <v>31</v>
      </c>
      <c r="M7" s="7" t="s">
        <v>32</v>
      </c>
      <c r="N7" s="7" t="s">
        <v>33</v>
      </c>
      <c r="Y7" s="12">
        <f>SUM(Q8:Y8)</f>
        <v>11.029108875781253</v>
      </c>
      <c r="Z7" s="12">
        <f>+Y7+Z8</f>
        <v>13.989108875781252</v>
      </c>
    </row>
    <row r="8" spans="1:26" x14ac:dyDescent="0.25">
      <c r="A8" s="8" t="s">
        <v>20</v>
      </c>
      <c r="B8" s="42">
        <f>C8+D8+E8+F8+G8+H8+I8++J8+K8+L8+M8+N8</f>
        <v>213734081.98999998</v>
      </c>
      <c r="C8" s="42">
        <f t="shared" ref="C8:E8" si="0">C9+C15+C25</f>
        <v>9019708.9300000016</v>
      </c>
      <c r="D8" s="42">
        <f t="shared" si="0"/>
        <v>26993066.539999999</v>
      </c>
      <c r="E8" s="42">
        <f t="shared" si="0"/>
        <v>17997503.630000003</v>
      </c>
      <c r="F8" s="9">
        <f>F9+F15+F25+F51</f>
        <v>22515197.880000003</v>
      </c>
      <c r="G8" s="9">
        <f t="shared" ref="G8:L8" si="1">G9+G15+G25+G51</f>
        <v>23470050.439999998</v>
      </c>
      <c r="H8" s="9">
        <f t="shared" si="1"/>
        <v>20828535.280000001</v>
      </c>
      <c r="I8" s="9">
        <f t="shared" si="1"/>
        <v>19528308.399999999</v>
      </c>
      <c r="J8" s="9">
        <f t="shared" si="1"/>
        <v>33658342.909999996</v>
      </c>
      <c r="K8" s="9">
        <f t="shared" si="1"/>
        <v>19982703.879999999</v>
      </c>
      <c r="L8" s="9">
        <f t="shared" si="1"/>
        <v>19740664.100000001</v>
      </c>
      <c r="M8" s="9">
        <f>M9+M15+M25+M51</f>
        <v>0</v>
      </c>
      <c r="N8" s="9">
        <f>N9+N15+N25+N51</f>
        <v>0</v>
      </c>
      <c r="Q8" s="12">
        <v>1</v>
      </c>
      <c r="R8" s="12">
        <v>1.05</v>
      </c>
      <c r="S8" s="12">
        <f t="shared" ref="S8:X8" si="2">+R8*1.05</f>
        <v>1.1025</v>
      </c>
      <c r="T8" s="12">
        <f t="shared" si="2"/>
        <v>1.1576250000000001</v>
      </c>
      <c r="U8" s="12">
        <f t="shared" si="2"/>
        <v>1.2155062500000002</v>
      </c>
      <c r="V8" s="12">
        <f t="shared" si="2"/>
        <v>1.2762815625000004</v>
      </c>
      <c r="W8" s="12">
        <f t="shared" si="2"/>
        <v>1.3400956406250004</v>
      </c>
      <c r="X8" s="12">
        <f t="shared" si="2"/>
        <v>1.4071004226562505</v>
      </c>
      <c r="Y8" s="12">
        <v>1.48</v>
      </c>
      <c r="Z8" s="12">
        <f>+Y8*2</f>
        <v>2.96</v>
      </c>
    </row>
    <row r="9" spans="1:26" ht="30" x14ac:dyDescent="0.25">
      <c r="A9" s="10" t="s">
        <v>34</v>
      </c>
      <c r="B9" s="17">
        <f>C9+D9+E9+F9+G9+H9+I9++J9+K9+L9+M9+N9</f>
        <v>89830076.069999993</v>
      </c>
      <c r="C9" s="17">
        <f t="shared" ref="C9:L9" si="3">C10+C11+C14</f>
        <v>7379985.7400000012</v>
      </c>
      <c r="D9" s="17">
        <f t="shared" si="3"/>
        <v>9267670.7300000004</v>
      </c>
      <c r="E9" s="17">
        <f t="shared" si="3"/>
        <v>7932530.6600000001</v>
      </c>
      <c r="F9" s="11">
        <f t="shared" si="3"/>
        <v>12557672.08</v>
      </c>
      <c r="G9" s="11">
        <f t="shared" si="3"/>
        <v>9518971.1500000004</v>
      </c>
      <c r="H9" s="11">
        <f t="shared" si="3"/>
        <v>9748047.4800000004</v>
      </c>
      <c r="I9" s="11">
        <f t="shared" si="3"/>
        <v>8163510.0500000007</v>
      </c>
      <c r="J9" s="11">
        <f t="shared" si="3"/>
        <v>8084615.6900000004</v>
      </c>
      <c r="K9" s="11">
        <f t="shared" si="3"/>
        <v>8630694.6300000008</v>
      </c>
      <c r="L9" s="11">
        <f t="shared" si="3"/>
        <v>8546377.8599999994</v>
      </c>
      <c r="M9" s="11">
        <f>M10+M11+M14+M13</f>
        <v>0</v>
      </c>
      <c r="N9" s="11">
        <f>N10+N11+N14+N13</f>
        <v>0</v>
      </c>
      <c r="Q9" s="18"/>
    </row>
    <row r="10" spans="1:26" x14ac:dyDescent="0.25">
      <c r="A10" s="14" t="s">
        <v>35</v>
      </c>
      <c r="B10" s="20">
        <f t="shared" ref="B10:B13" si="4">C10+D10+E10+F10+G10+H10+I10+J10+K10+L10+M10+N10</f>
        <v>76547118.530000001</v>
      </c>
      <c r="C10" s="21">
        <f>5689833.23+441856.86</f>
        <v>6131690.0900000008</v>
      </c>
      <c r="D10" s="12">
        <v>7939930.2000000002</v>
      </c>
      <c r="E10" s="12">
        <f>5472005.22+899583.33+276020.99</f>
        <v>6647609.54</v>
      </c>
      <c r="F10" s="12">
        <f>5207976.15+1222250+4823504.16</f>
        <v>11253730.310000001</v>
      </c>
      <c r="G10" s="12">
        <f>7947446.29+235282.81</f>
        <v>8182729.0999999996</v>
      </c>
      <c r="H10" s="12">
        <v>8383564.1200000001</v>
      </c>
      <c r="I10" s="12">
        <v>6802585.0700000003</v>
      </c>
      <c r="J10" s="12">
        <f>53299.49+1520650+5165268.4</f>
        <v>6739217.8900000006</v>
      </c>
      <c r="K10" s="12">
        <f>5334539.07+1427650+265014.82+246679.75</f>
        <v>7273883.6400000006</v>
      </c>
      <c r="L10" s="12">
        <f>5347504.76+1398150+314981.29+131542.52</f>
        <v>7192178.5699999994</v>
      </c>
      <c r="M10" s="12">
        <v>0</v>
      </c>
      <c r="N10" s="12">
        <v>0</v>
      </c>
    </row>
    <row r="11" spans="1:26" x14ac:dyDescent="0.25">
      <c r="A11" s="14" t="s">
        <v>36</v>
      </c>
      <c r="B11" s="21">
        <f t="shared" si="4"/>
        <v>3305000</v>
      </c>
      <c r="C11" s="21">
        <v>323500</v>
      </c>
      <c r="D11" s="12">
        <v>323500</v>
      </c>
      <c r="E11" s="12">
        <v>323500</v>
      </c>
      <c r="F11" s="12">
        <v>333500</v>
      </c>
      <c r="G11" s="12">
        <v>333500</v>
      </c>
      <c r="H11" s="12">
        <v>333500</v>
      </c>
      <c r="I11" s="12">
        <v>333500</v>
      </c>
      <c r="J11" s="12">
        <v>333500</v>
      </c>
      <c r="K11" s="12">
        <v>333500</v>
      </c>
      <c r="L11" s="12">
        <v>333500</v>
      </c>
      <c r="M11" s="12">
        <v>0</v>
      </c>
      <c r="N11" s="12">
        <v>0</v>
      </c>
    </row>
    <row r="12" spans="1:26" ht="30" x14ac:dyDescent="0.25">
      <c r="A12" s="14" t="s">
        <v>37</v>
      </c>
      <c r="B12" s="20"/>
      <c r="C12" s="21"/>
      <c r="D12" s="12"/>
      <c r="E12" s="20"/>
    </row>
    <row r="13" spans="1:26" x14ac:dyDescent="0.25">
      <c r="A13" s="14" t="s">
        <v>99</v>
      </c>
      <c r="B13" s="21">
        <f t="shared" si="4"/>
        <v>0</v>
      </c>
      <c r="C13" s="21"/>
      <c r="D13" s="20"/>
      <c r="E13" s="20"/>
      <c r="M13" s="12">
        <v>0</v>
      </c>
      <c r="N13">
        <v>0</v>
      </c>
    </row>
    <row r="14" spans="1:26" ht="26.25" customHeight="1" x14ac:dyDescent="0.25">
      <c r="A14" s="14" t="s">
        <v>39</v>
      </c>
      <c r="B14" s="21">
        <f t="shared" ref="B14:B16" si="5">C14+D14+E14+F14+G14+H14+I14+J14+K14+L14+M14+N14</f>
        <v>9977957.5399999991</v>
      </c>
      <c r="C14" s="21">
        <v>924795.65</v>
      </c>
      <c r="D14" s="21">
        <v>1004240.53</v>
      </c>
      <c r="E14" s="21">
        <f>443579.59+452382.79+65458.74</f>
        <v>961421.12</v>
      </c>
      <c r="F14" s="21">
        <f>447736.98+456546.05+66158.74</f>
        <v>970441.77</v>
      </c>
      <c r="G14" s="21">
        <f>462670.48+471500.6+68570.97</f>
        <v>1002742.0499999999</v>
      </c>
      <c r="H14" s="21">
        <v>1030983.36</v>
      </c>
      <c r="I14" s="21">
        <v>1027424.98</v>
      </c>
      <c r="J14" s="21">
        <f>467367.21+474700.18+69830.41</f>
        <v>1011897.8</v>
      </c>
      <c r="K14" s="21">
        <f>472774.8+480115.4+70420.79</f>
        <v>1023310.99</v>
      </c>
      <c r="L14" s="21">
        <f>471602.51+478941.47+70155.31</f>
        <v>1020699.29</v>
      </c>
      <c r="M14" s="12">
        <v>0</v>
      </c>
      <c r="N14" s="12">
        <v>0</v>
      </c>
    </row>
    <row r="15" spans="1:26" x14ac:dyDescent="0.2">
      <c r="A15" s="10" t="s">
        <v>40</v>
      </c>
      <c r="B15" s="17">
        <f>C15+D15+E15+F15+G15+H15+I15+J15+K15+L15+M15+N15</f>
        <v>118975752.33999999</v>
      </c>
      <c r="C15" s="17">
        <f t="shared" ref="C15:D15" si="6">C16+C20+C23</f>
        <v>1639723.19</v>
      </c>
      <c r="D15" s="17">
        <f t="shared" si="6"/>
        <v>17725395.809999999</v>
      </c>
      <c r="E15" s="17">
        <f>E16+E20+E23+E24</f>
        <v>9939267.9600000009</v>
      </c>
      <c r="F15" s="17">
        <f>F16+F20+F23+F21</f>
        <v>9942575.1999999993</v>
      </c>
      <c r="G15" s="17">
        <f>G16+G20+G23+G21</f>
        <v>13851639.289999999</v>
      </c>
      <c r="H15" s="17">
        <f t="shared" ref="H15:I15" si="7">H16+H20+H23+H21</f>
        <v>11080487.800000001</v>
      </c>
      <c r="I15" s="17">
        <f t="shared" si="7"/>
        <v>11299048.35</v>
      </c>
      <c r="J15" s="17">
        <f>J16+J20+J23+J21+J17+J18+J19+J22+J24</f>
        <v>20993548.239999998</v>
      </c>
      <c r="K15" s="17">
        <f>K16+K20+K23+K21+K17+K18+K19+K22+K24</f>
        <v>11309780.26</v>
      </c>
      <c r="L15" s="17">
        <f t="shared" ref="L15:N15" si="8">L16+L20+L23+L21+L22</f>
        <v>11194286.24</v>
      </c>
      <c r="M15" s="17">
        <f t="shared" si="8"/>
        <v>0</v>
      </c>
      <c r="N15" s="17">
        <f t="shared" si="8"/>
        <v>0</v>
      </c>
    </row>
    <row r="16" spans="1:26" x14ac:dyDescent="0.25">
      <c r="A16" s="14" t="s">
        <v>41</v>
      </c>
      <c r="B16" s="20">
        <f t="shared" si="5"/>
        <v>18435405.009999998</v>
      </c>
      <c r="C16" s="21">
        <f>1174938.63+464784.56</f>
        <v>1639723.19</v>
      </c>
      <c r="D16" s="21">
        <f>370134.01+206362.39+717385.76+431513.65</f>
        <v>1725395.81</v>
      </c>
      <c r="E16" s="12">
        <f>371874.59+193230.45+919343.44+454819.48</f>
        <v>1939267.96</v>
      </c>
      <c r="F16" s="12">
        <f>355205.34+203930.67+921584.59+461854.6</f>
        <v>1942575.2000000002</v>
      </c>
      <c r="G16" s="12">
        <f>373275.36+15332.06+646226.81+463339.17</f>
        <v>1498173.4</v>
      </c>
      <c r="H16" s="12">
        <v>1859202.33</v>
      </c>
      <c r="I16" s="12">
        <v>1834448.88</v>
      </c>
      <c r="J16" s="12">
        <v>1941086.68</v>
      </c>
      <c r="K16" s="12">
        <f>374998.17+169182.88+1029296.44+514303.3</f>
        <v>2087780.79</v>
      </c>
      <c r="L16" s="12">
        <f>400860.2+151998.83+882749.22+532142.52</f>
        <v>1967750.77</v>
      </c>
      <c r="M16" s="12">
        <v>0</v>
      </c>
      <c r="N16" s="12">
        <v>0</v>
      </c>
    </row>
    <row r="17" spans="1:14" ht="28.5" customHeight="1" x14ac:dyDescent="0.25">
      <c r="A17" s="14" t="s">
        <v>42</v>
      </c>
      <c r="B17" s="30">
        <f t="shared" ref="B17:B34" si="9">C17+D17+E17+F17+G17+H17+I17+J17+K17+L17+M17+N17</f>
        <v>542808.19999999995</v>
      </c>
      <c r="C17" s="21"/>
      <c r="D17" s="20"/>
      <c r="E17" s="20"/>
      <c r="J17" s="12">
        <v>542808.19999999995</v>
      </c>
    </row>
    <row r="18" spans="1:14" ht="22.5" customHeight="1" x14ac:dyDescent="0.25">
      <c r="A18" s="14" t="s">
        <v>43</v>
      </c>
      <c r="B18" s="30">
        <f t="shared" si="9"/>
        <v>2766220</v>
      </c>
      <c r="C18" s="21"/>
      <c r="D18" s="20"/>
      <c r="E18" s="20"/>
      <c r="J18" s="12">
        <v>2766220</v>
      </c>
    </row>
    <row r="19" spans="1:14" ht="18" customHeight="1" x14ac:dyDescent="0.25">
      <c r="A19" s="14" t="s">
        <v>44</v>
      </c>
      <c r="B19" s="30">
        <f t="shared" si="9"/>
        <v>1696955.19</v>
      </c>
      <c r="C19" s="21"/>
      <c r="D19" s="20"/>
      <c r="E19" s="20"/>
      <c r="J19" s="43">
        <v>1696955.19</v>
      </c>
    </row>
    <row r="20" spans="1:14" x14ac:dyDescent="0.2">
      <c r="A20" s="14" t="s">
        <v>45</v>
      </c>
      <c r="B20" s="21">
        <f t="shared" si="9"/>
        <v>8979121.9700000007</v>
      </c>
      <c r="C20" s="23">
        <v>0</v>
      </c>
      <c r="D20" s="23">
        <v>0</v>
      </c>
      <c r="E20" s="23">
        <v>0</v>
      </c>
      <c r="F20" s="23">
        <v>0</v>
      </c>
      <c r="G20" s="21">
        <v>3826429.89</v>
      </c>
      <c r="H20" s="21">
        <v>956607.47</v>
      </c>
      <c r="I20" s="21">
        <v>956607.47</v>
      </c>
      <c r="J20" s="21">
        <v>1326262.2</v>
      </c>
      <c r="K20" s="21">
        <v>956607.47</v>
      </c>
      <c r="L20" s="23">
        <v>956607.47</v>
      </c>
      <c r="M20" s="23">
        <v>0</v>
      </c>
      <c r="N20" s="23">
        <v>0</v>
      </c>
    </row>
    <row r="21" spans="1:14" ht="22.5" customHeight="1" x14ac:dyDescent="0.2">
      <c r="A21" s="14" t="s">
        <v>46</v>
      </c>
      <c r="B21" s="21">
        <f t="shared" si="9"/>
        <v>2837340.85</v>
      </c>
      <c r="C21" s="23">
        <v>0</v>
      </c>
      <c r="D21" s="23">
        <v>0</v>
      </c>
      <c r="E21" s="23">
        <v>0</v>
      </c>
      <c r="F21" s="23">
        <v>0</v>
      </c>
      <c r="G21" s="21">
        <v>527036</v>
      </c>
      <c r="H21" s="21">
        <v>264678</v>
      </c>
      <c r="I21" s="31">
        <v>507992</v>
      </c>
      <c r="J21" s="31">
        <v>1002314.85</v>
      </c>
      <c r="K21" s="31">
        <v>265392</v>
      </c>
      <c r="L21" s="23">
        <v>269928</v>
      </c>
    </row>
    <row r="22" spans="1:14" ht="48" customHeight="1" x14ac:dyDescent="0.25">
      <c r="A22" s="14" t="s">
        <v>47</v>
      </c>
      <c r="B22" s="43">
        <f t="shared" si="9"/>
        <v>1300049.1100000001</v>
      </c>
      <c r="C22" s="21"/>
      <c r="D22" s="20"/>
      <c r="E22" s="20"/>
      <c r="F22" s="32"/>
      <c r="J22" s="43">
        <v>1300049.1100000001</v>
      </c>
      <c r="L22" s="23">
        <v>0</v>
      </c>
      <c r="M22" s="23">
        <v>0</v>
      </c>
    </row>
    <row r="23" spans="1:14" ht="35.25" customHeight="1" x14ac:dyDescent="0.2">
      <c r="A23" s="14" t="s">
        <v>48</v>
      </c>
      <c r="B23" s="21">
        <f t="shared" si="9"/>
        <v>81222551.549999997</v>
      </c>
      <c r="C23" s="21">
        <v>0</v>
      </c>
      <c r="D23" s="21">
        <v>16000000</v>
      </c>
      <c r="E23" s="30">
        <v>8000000</v>
      </c>
      <c r="F23" s="30">
        <v>8000000</v>
      </c>
      <c r="G23" s="21">
        <v>8000000</v>
      </c>
      <c r="H23" s="21">
        <v>8000000</v>
      </c>
      <c r="I23" s="21">
        <v>8000000</v>
      </c>
      <c r="J23" s="23">
        <v>9222551.5500000007</v>
      </c>
      <c r="K23" s="21">
        <v>8000000</v>
      </c>
      <c r="L23" s="23">
        <v>8000000</v>
      </c>
      <c r="M23" s="23">
        <v>0</v>
      </c>
      <c r="N23" s="23">
        <v>0</v>
      </c>
    </row>
    <row r="24" spans="1:14" ht="26.25" customHeight="1" x14ac:dyDescent="0.25">
      <c r="A24" s="14" t="s">
        <v>49</v>
      </c>
      <c r="B24" s="21">
        <f t="shared" si="9"/>
        <v>1195300.46</v>
      </c>
      <c r="C24" s="21"/>
      <c r="D24" s="20"/>
      <c r="E24" s="23">
        <v>0</v>
      </c>
      <c r="J24" s="43">
        <v>1195300.46</v>
      </c>
    </row>
    <row r="25" spans="1:14" ht="39" customHeight="1" x14ac:dyDescent="0.2">
      <c r="A25" s="10" t="s">
        <v>50</v>
      </c>
      <c r="B25" s="17">
        <f t="shared" si="9"/>
        <v>4658447.9899999993</v>
      </c>
      <c r="C25" s="17">
        <f>C32</f>
        <v>0</v>
      </c>
      <c r="D25" s="17">
        <f>D29</f>
        <v>0</v>
      </c>
      <c r="E25" s="17">
        <f>E29+E26</f>
        <v>125705.01</v>
      </c>
      <c r="F25" s="29">
        <f t="shared" ref="F25:G25" si="10">F32</f>
        <v>0</v>
      </c>
      <c r="G25" s="29">
        <f t="shared" si="10"/>
        <v>0</v>
      </c>
      <c r="H25" s="17">
        <f t="shared" ref="H25:I25" si="11">H29</f>
        <v>0</v>
      </c>
      <c r="I25" s="17">
        <f t="shared" si="11"/>
        <v>0</v>
      </c>
      <c r="J25" s="17">
        <f>J29+J32+J26+J27+J28+J30+J34+J31</f>
        <v>4532742.9799999995</v>
      </c>
      <c r="K25" s="17">
        <f t="shared" ref="K25" si="12">K29+K32</f>
        <v>0</v>
      </c>
      <c r="L25" s="17">
        <f t="shared" ref="L25:N25" si="13">L29+L32+L34</f>
        <v>0</v>
      </c>
      <c r="M25" s="17">
        <f t="shared" si="13"/>
        <v>0</v>
      </c>
      <c r="N25" s="17">
        <f t="shared" si="13"/>
        <v>0</v>
      </c>
    </row>
    <row r="26" spans="1:14" ht="31.5" customHeight="1" x14ac:dyDescent="0.25">
      <c r="A26" s="14" t="s">
        <v>51</v>
      </c>
      <c r="B26" s="30">
        <f t="shared" si="9"/>
        <v>581106.11</v>
      </c>
      <c r="C26" s="21"/>
      <c r="D26" s="20"/>
      <c r="E26" s="23">
        <v>0</v>
      </c>
      <c r="J26" s="43">
        <f>259199.34+321381.77+525</f>
        <v>581106.11</v>
      </c>
    </row>
    <row r="27" spans="1:14" ht="21.75" customHeight="1" x14ac:dyDescent="0.25">
      <c r="A27" s="14" t="s">
        <v>52</v>
      </c>
      <c r="B27" s="30">
        <f t="shared" si="9"/>
        <v>216596.66</v>
      </c>
      <c r="C27" s="21"/>
      <c r="D27" s="20"/>
      <c r="E27" s="20"/>
      <c r="J27" s="43">
        <v>216596.66</v>
      </c>
    </row>
    <row r="28" spans="1:14" ht="30" customHeight="1" x14ac:dyDescent="0.25">
      <c r="A28" s="14" t="s">
        <v>53</v>
      </c>
      <c r="B28" s="30">
        <f t="shared" si="9"/>
        <v>325163.24</v>
      </c>
      <c r="C28" s="21"/>
      <c r="D28" s="20"/>
      <c r="E28" s="20"/>
      <c r="J28" s="43">
        <f>297770.75+6555+20837.49</f>
        <v>325163.24</v>
      </c>
    </row>
    <row r="29" spans="1:14" ht="28.5" customHeight="1" x14ac:dyDescent="0.25">
      <c r="A29" s="14" t="s">
        <v>54</v>
      </c>
      <c r="B29" s="30">
        <f t="shared" si="9"/>
        <v>126930.5</v>
      </c>
      <c r="C29" s="23">
        <v>0</v>
      </c>
      <c r="D29" s="23">
        <v>0</v>
      </c>
      <c r="E29" s="23">
        <v>125705.01</v>
      </c>
      <c r="F29" s="23">
        <v>0</v>
      </c>
      <c r="G29" s="23">
        <v>0</v>
      </c>
      <c r="H29" s="23">
        <v>0</v>
      </c>
      <c r="I29" s="23">
        <v>0</v>
      </c>
      <c r="J29" s="43">
        <v>1225.49</v>
      </c>
      <c r="K29" s="23">
        <v>0</v>
      </c>
      <c r="L29" s="23">
        <v>0</v>
      </c>
      <c r="M29" s="23">
        <v>0</v>
      </c>
      <c r="N29" s="23">
        <v>0</v>
      </c>
    </row>
    <row r="30" spans="1:14" ht="25.5" customHeight="1" x14ac:dyDescent="0.25">
      <c r="A30" s="14" t="s">
        <v>55</v>
      </c>
      <c r="B30" s="30">
        <f t="shared" si="9"/>
        <v>16971.98</v>
      </c>
      <c r="C30" s="21"/>
      <c r="D30" s="20"/>
      <c r="E30" s="20"/>
      <c r="J30" s="43">
        <v>16971.98</v>
      </c>
    </row>
    <row r="31" spans="1:14" ht="31.5" customHeight="1" x14ac:dyDescent="0.25">
      <c r="A31" s="14" t="s">
        <v>56</v>
      </c>
      <c r="B31" s="30">
        <f t="shared" si="9"/>
        <v>65135.11</v>
      </c>
      <c r="C31" s="21"/>
      <c r="D31" s="20"/>
      <c r="E31" s="20"/>
      <c r="J31" s="43">
        <v>65135.11</v>
      </c>
    </row>
    <row r="32" spans="1:14" ht="28.5" customHeight="1" x14ac:dyDescent="0.2">
      <c r="A32" s="14" t="s">
        <v>57</v>
      </c>
      <c r="B32" s="23">
        <f t="shared" si="9"/>
        <v>2102849.2199999997</v>
      </c>
      <c r="C32" s="23">
        <v>0</v>
      </c>
      <c r="D32" s="21"/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f>1835235.95+149316+3365+4867+1781.14+413+86571.8+5034.01+1200+15065.32</f>
        <v>2102849.2199999997</v>
      </c>
      <c r="K32" s="23">
        <v>0</v>
      </c>
      <c r="L32" s="23">
        <v>0</v>
      </c>
      <c r="M32" s="23">
        <v>0</v>
      </c>
    </row>
    <row r="33" spans="1:13" ht="30.75" customHeight="1" x14ac:dyDescent="0.2">
      <c r="A33" s="14" t="s">
        <v>58</v>
      </c>
      <c r="B33" s="30">
        <f t="shared" si="9"/>
        <v>0</v>
      </c>
      <c r="C33" s="23"/>
      <c r="M33" s="23">
        <v>0</v>
      </c>
    </row>
    <row r="34" spans="1:13" ht="15.75" customHeight="1" x14ac:dyDescent="0.2">
      <c r="A34" s="14" t="s">
        <v>59</v>
      </c>
      <c r="B34" s="30">
        <f t="shared" si="9"/>
        <v>1223695.17</v>
      </c>
      <c r="C34" s="23"/>
      <c r="J34" s="23">
        <f>72795.82+504768.11+1062+60737.5+60932.99+124998.99+70445.4+116905.36+211049</f>
        <v>1223695.17</v>
      </c>
      <c r="L34" s="23">
        <v>0</v>
      </c>
      <c r="M34" s="23">
        <v>0</v>
      </c>
    </row>
    <row r="35" spans="1:13" ht="26.25" customHeight="1" x14ac:dyDescent="0.2">
      <c r="A35" s="10" t="s">
        <v>60</v>
      </c>
      <c r="C35" s="29"/>
    </row>
    <row r="36" spans="1:13" ht="30" customHeight="1" x14ac:dyDescent="0.2">
      <c r="A36" s="14" t="s">
        <v>61</v>
      </c>
      <c r="C36" s="23"/>
    </row>
    <row r="37" spans="1:13" ht="24.75" customHeight="1" x14ac:dyDescent="0.2">
      <c r="A37" s="14" t="s">
        <v>62</v>
      </c>
      <c r="C37" s="23"/>
    </row>
    <row r="38" spans="1:13" ht="30" customHeight="1" x14ac:dyDescent="0.2">
      <c r="A38" s="14" t="s">
        <v>63</v>
      </c>
      <c r="C38" s="23"/>
    </row>
    <row r="39" spans="1:13" ht="28.5" customHeight="1" x14ac:dyDescent="0.2">
      <c r="A39" s="14" t="s">
        <v>64</v>
      </c>
      <c r="C39" s="23"/>
    </row>
    <row r="40" spans="1:13" ht="29.25" customHeight="1" x14ac:dyDescent="0.2">
      <c r="A40" s="14" t="s">
        <v>65</v>
      </c>
      <c r="C40" s="23"/>
    </row>
    <row r="41" spans="1:13" ht="32.25" customHeight="1" x14ac:dyDescent="0.2">
      <c r="A41" s="14" t="s">
        <v>66</v>
      </c>
      <c r="C41" s="23"/>
    </row>
    <row r="42" spans="1:13" ht="27.75" customHeight="1" x14ac:dyDescent="0.2">
      <c r="A42" s="14" t="s">
        <v>67</v>
      </c>
      <c r="C42" s="23"/>
    </row>
    <row r="43" spans="1:13" ht="27.75" customHeight="1" x14ac:dyDescent="0.2">
      <c r="A43" s="10" t="s">
        <v>68</v>
      </c>
      <c r="C43" s="29"/>
    </row>
    <row r="44" spans="1:13" ht="34.5" customHeight="1" x14ac:dyDescent="0.2">
      <c r="A44" s="14" t="s">
        <v>69</v>
      </c>
      <c r="C44" s="23"/>
    </row>
    <row r="45" spans="1:13" ht="33" customHeight="1" x14ac:dyDescent="0.2">
      <c r="A45" s="14" t="s">
        <v>70</v>
      </c>
      <c r="C45" s="23"/>
    </row>
    <row r="46" spans="1:13" ht="33.75" customHeight="1" x14ac:dyDescent="0.2">
      <c r="A46" s="14" t="s">
        <v>71</v>
      </c>
      <c r="C46" s="23"/>
    </row>
    <row r="47" spans="1:13" ht="31.5" customHeight="1" x14ac:dyDescent="0.2">
      <c r="A47" s="14" t="s">
        <v>72</v>
      </c>
      <c r="C47" s="23"/>
    </row>
    <row r="48" spans="1:13" ht="28.5" customHeight="1" x14ac:dyDescent="0.25">
      <c r="A48" s="14" t="s">
        <v>73</v>
      </c>
      <c r="C48" s="23"/>
      <c r="H48" s="32"/>
    </row>
    <row r="49" spans="1:14" ht="29.25" customHeight="1" x14ac:dyDescent="0.2">
      <c r="A49" s="14" t="s">
        <v>74</v>
      </c>
      <c r="C49" s="23"/>
    </row>
    <row r="50" spans="1:14" ht="28.5" customHeight="1" x14ac:dyDescent="0.2">
      <c r="A50" s="14" t="s">
        <v>75</v>
      </c>
      <c r="C50" s="23"/>
    </row>
    <row r="51" spans="1:14" ht="28.5" customHeight="1" x14ac:dyDescent="0.25">
      <c r="A51" s="10" t="s">
        <v>76</v>
      </c>
      <c r="B51" s="17">
        <f t="shared" ref="B51" si="14">C51+D51+E51+F51+G51+H51+I51+J51+K51+L51+M51+N51</f>
        <v>269805.59000000003</v>
      </c>
      <c r="C51" s="23">
        <f t="shared" ref="C51:J51" si="15">C52</f>
        <v>0</v>
      </c>
      <c r="D51" s="23">
        <f t="shared" si="15"/>
        <v>0</v>
      </c>
      <c r="E51" s="23">
        <f t="shared" si="15"/>
        <v>0</v>
      </c>
      <c r="F51" s="17">
        <f>F52</f>
        <v>14950.6</v>
      </c>
      <c r="G51" s="17">
        <f>G52+G53</f>
        <v>99440</v>
      </c>
      <c r="H51" s="33">
        <f>H52+H54</f>
        <v>0</v>
      </c>
      <c r="I51" s="33">
        <f t="shared" si="15"/>
        <v>65750</v>
      </c>
      <c r="J51" s="33">
        <f t="shared" si="15"/>
        <v>47436</v>
      </c>
      <c r="K51" s="33">
        <f>K52+K59</f>
        <v>42228.99</v>
      </c>
      <c r="L51" s="33">
        <f>L52+L53</f>
        <v>0</v>
      </c>
      <c r="M51" s="33">
        <f>M54+M52</f>
        <v>0</v>
      </c>
      <c r="N51" s="33">
        <f>N54+N52+N56</f>
        <v>0</v>
      </c>
    </row>
    <row r="52" spans="1:14" ht="15.75" customHeight="1" x14ac:dyDescent="0.2">
      <c r="A52" s="14" t="s">
        <v>77</v>
      </c>
      <c r="B52" s="21">
        <f>C52+D52+E52+F52+G52+H52+I52+J52+K52+L52+M52+N52</f>
        <v>170365.59</v>
      </c>
      <c r="C52" s="23">
        <v>0</v>
      </c>
      <c r="D52" s="23">
        <v>0</v>
      </c>
      <c r="E52" s="23">
        <v>0</v>
      </c>
      <c r="F52" s="21">
        <v>14950.6</v>
      </c>
      <c r="G52" s="23">
        <v>0</v>
      </c>
      <c r="H52" s="23">
        <v>0</v>
      </c>
      <c r="I52" s="21">
        <v>65750</v>
      </c>
      <c r="J52" s="21">
        <v>47436</v>
      </c>
      <c r="K52" s="21">
        <v>42228.99</v>
      </c>
      <c r="L52" s="23">
        <v>0</v>
      </c>
      <c r="M52" s="23">
        <v>0</v>
      </c>
      <c r="N52" s="23">
        <v>0</v>
      </c>
    </row>
    <row r="53" spans="1:14" ht="39.75" customHeight="1" x14ac:dyDescent="0.2">
      <c r="A53" s="14" t="s">
        <v>78</v>
      </c>
      <c r="B53" s="21">
        <f>C53+D53+E53+F53+G53+H53+I53+J53+K53+L53+M53+N53</f>
        <v>99440</v>
      </c>
      <c r="C53" s="23"/>
      <c r="G53" s="21">
        <v>99440</v>
      </c>
      <c r="L53" s="23">
        <v>0</v>
      </c>
    </row>
    <row r="54" spans="1:14" ht="30.75" customHeight="1" x14ac:dyDescent="0.2">
      <c r="A54" s="14" t="s">
        <v>79</v>
      </c>
      <c r="B54" s="23">
        <f>C54+D54+E54+F54+G54+H54+I54+J54+K54+L54+M54+N54</f>
        <v>0</v>
      </c>
      <c r="C54" s="23"/>
      <c r="H54" s="23">
        <v>0</v>
      </c>
      <c r="L54" s="23">
        <v>0</v>
      </c>
    </row>
    <row r="55" spans="1:14" ht="32.25" customHeight="1" x14ac:dyDescent="0.2">
      <c r="A55" s="14" t="s">
        <v>80</v>
      </c>
      <c r="C55" s="23"/>
    </row>
    <row r="56" spans="1:14" ht="29.25" customHeight="1" x14ac:dyDescent="0.2">
      <c r="A56" s="14" t="s">
        <v>81</v>
      </c>
      <c r="C56" s="23"/>
      <c r="N56" s="23">
        <v>0</v>
      </c>
    </row>
    <row r="57" spans="1:14" ht="15.75" customHeight="1" x14ac:dyDescent="0.2">
      <c r="A57" s="14" t="s">
        <v>82</v>
      </c>
      <c r="C57" s="23"/>
    </row>
    <row r="58" spans="1:14" ht="15.75" customHeight="1" x14ac:dyDescent="0.2">
      <c r="A58" s="14" t="s">
        <v>83</v>
      </c>
      <c r="C58" s="23"/>
    </row>
    <row r="59" spans="1:14" ht="15.75" customHeight="1" x14ac:dyDescent="0.2">
      <c r="A59" s="14" t="s">
        <v>84</v>
      </c>
      <c r="B59" s="23">
        <f>C59+D59+E59+F59+G59+H59+I59+J59+K59+L59+M59+N59</f>
        <v>0</v>
      </c>
      <c r="C59" s="23"/>
      <c r="F59" s="23">
        <v>0</v>
      </c>
      <c r="K59" s="23">
        <v>0</v>
      </c>
    </row>
    <row r="60" spans="1:14" ht="30.75" customHeight="1" x14ac:dyDescent="0.2">
      <c r="A60" s="14" t="s">
        <v>85</v>
      </c>
      <c r="C60" s="23"/>
    </row>
    <row r="61" spans="1:14" ht="15.75" customHeight="1" x14ac:dyDescent="0.2">
      <c r="A61" s="10" t="s">
        <v>86</v>
      </c>
      <c r="C61" s="29"/>
    </row>
    <row r="62" spans="1:14" ht="15.75" customHeight="1" x14ac:dyDescent="0.2">
      <c r="A62" s="14" t="s">
        <v>87</v>
      </c>
      <c r="C62" s="23"/>
    </row>
    <row r="63" spans="1:14" ht="15.75" customHeight="1" x14ac:dyDescent="0.2">
      <c r="A63" s="14" t="s">
        <v>88</v>
      </c>
      <c r="C63" s="23"/>
    </row>
    <row r="64" spans="1:14" ht="31.5" customHeight="1" x14ac:dyDescent="0.2">
      <c r="A64" s="14" t="s">
        <v>89</v>
      </c>
      <c r="C64" s="23"/>
    </row>
    <row r="65" spans="1:14" ht="30" customHeight="1" x14ac:dyDescent="0.2">
      <c r="A65" s="14" t="s">
        <v>90</v>
      </c>
      <c r="C65" s="23"/>
    </row>
    <row r="66" spans="1:14" ht="31.5" customHeight="1" x14ac:dyDescent="0.2">
      <c r="A66" s="10" t="s">
        <v>91</v>
      </c>
      <c r="C66" s="29"/>
    </row>
    <row r="67" spans="1:14" ht="15.75" customHeight="1" x14ac:dyDescent="0.2">
      <c r="A67" s="14" t="s">
        <v>92</v>
      </c>
      <c r="C67" s="23"/>
    </row>
    <row r="68" spans="1:14" ht="27" customHeight="1" x14ac:dyDescent="0.2">
      <c r="A68" s="14" t="s">
        <v>93</v>
      </c>
      <c r="C68" s="23"/>
    </row>
    <row r="69" spans="1:14" ht="15.75" customHeight="1" x14ac:dyDescent="0.2">
      <c r="A69" s="10" t="s">
        <v>94</v>
      </c>
      <c r="C69" s="29"/>
    </row>
    <row r="70" spans="1:14" ht="23.25" customHeight="1" x14ac:dyDescent="0.2">
      <c r="A70" s="14" t="s">
        <v>95</v>
      </c>
      <c r="C70" s="23"/>
    </row>
    <row r="71" spans="1:14" ht="24" customHeight="1" x14ac:dyDescent="0.2">
      <c r="A71" s="14" t="s">
        <v>96</v>
      </c>
      <c r="C71" s="23"/>
    </row>
    <row r="72" spans="1:14" ht="29.25" customHeight="1" x14ac:dyDescent="0.2">
      <c r="A72" s="14" t="s">
        <v>97</v>
      </c>
      <c r="C72" s="23"/>
    </row>
    <row r="73" spans="1:14" ht="15.75" customHeight="1" x14ac:dyDescent="0.2">
      <c r="A73" s="34" t="s">
        <v>98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</row>
    <row r="74" spans="1:14" ht="15.75" customHeight="1" x14ac:dyDescent="0.2">
      <c r="A74" s="14"/>
      <c r="C74" s="23"/>
    </row>
    <row r="75" spans="1:14" ht="15.75" customHeight="1" x14ac:dyDescent="0.2">
      <c r="A75" s="8" t="s">
        <v>100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</row>
    <row r="76" spans="1:14" ht="15.75" customHeight="1" x14ac:dyDescent="0.2">
      <c r="A76" s="10" t="s">
        <v>101</v>
      </c>
      <c r="C76" s="29"/>
    </row>
    <row r="77" spans="1:14" ht="32.25" customHeight="1" x14ac:dyDescent="0.2">
      <c r="A77" s="14" t="s">
        <v>102</v>
      </c>
      <c r="C77" s="23"/>
    </row>
    <row r="78" spans="1:14" ht="33.75" customHeight="1" x14ac:dyDescent="0.2">
      <c r="A78" s="14" t="s">
        <v>103</v>
      </c>
      <c r="C78" s="23"/>
    </row>
    <row r="79" spans="1:14" ht="15.75" customHeight="1" x14ac:dyDescent="0.2">
      <c r="A79" s="10" t="s">
        <v>104</v>
      </c>
      <c r="C79" s="29"/>
    </row>
    <row r="80" spans="1:14" ht="28.5" customHeight="1" x14ac:dyDescent="0.2">
      <c r="A80" s="14" t="s">
        <v>105</v>
      </c>
      <c r="C80" s="23"/>
    </row>
    <row r="81" spans="1:14" ht="29.25" customHeight="1" x14ac:dyDescent="0.2">
      <c r="A81" s="14" t="s">
        <v>106</v>
      </c>
      <c r="C81" s="23"/>
    </row>
    <row r="82" spans="1:14" ht="15.75" customHeight="1" x14ac:dyDescent="0.2">
      <c r="A82" s="10" t="s">
        <v>107</v>
      </c>
      <c r="C82" s="29"/>
    </row>
    <row r="83" spans="1:14" ht="25.5" customHeight="1" x14ac:dyDescent="0.2">
      <c r="A83" s="14" t="s">
        <v>108</v>
      </c>
      <c r="C83" s="23"/>
    </row>
    <row r="84" spans="1:14" ht="15.75" customHeight="1" x14ac:dyDescent="0.2">
      <c r="A84" s="34" t="s">
        <v>109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</row>
    <row r="85" spans="1:14" ht="15.75" customHeight="1" x14ac:dyDescent="0.2"/>
    <row r="86" spans="1:14" ht="15.75" customHeight="1" x14ac:dyDescent="0.2">
      <c r="A86" s="36" t="s">
        <v>110</v>
      </c>
      <c r="B86" s="37">
        <f>SUM(B15+B9+B35+B51+B25)</f>
        <v>213734081.98999998</v>
      </c>
      <c r="C86" s="38">
        <f t="shared" ref="C86:D86" si="16">SUM(C15+C9)</f>
        <v>9019708.9300000016</v>
      </c>
      <c r="D86" s="38">
        <f t="shared" si="16"/>
        <v>26993066.539999999</v>
      </c>
      <c r="E86" s="38">
        <f>SUM(E15+E9+E25)</f>
        <v>17997503.630000003</v>
      </c>
      <c r="F86" s="38">
        <f>SUM(F15+F9+F25+F51)</f>
        <v>22515197.880000003</v>
      </c>
      <c r="G86" s="38">
        <f>SUM(G15+G9+G25)+G51</f>
        <v>23470050.439999998</v>
      </c>
      <c r="H86" s="38">
        <f>SUM(H15+H9+H25+H51)</f>
        <v>20828535.280000001</v>
      </c>
      <c r="I86" s="38">
        <f>SUM(I15+I9+I25)+I51</f>
        <v>19528308.399999999</v>
      </c>
      <c r="J86" s="38">
        <f>SUM(J15+J9+J25)+J51</f>
        <v>33658342.909999996</v>
      </c>
      <c r="K86" s="38">
        <f>SUM(K15+K9+K25)+K51</f>
        <v>19982703.879999999</v>
      </c>
      <c r="L86" s="38">
        <f>SUM(L15+L9+L25)+L51</f>
        <v>19740664.100000001</v>
      </c>
      <c r="M86" s="38">
        <f>SUM(M15+M9+M25+M51)</f>
        <v>0</v>
      </c>
      <c r="N86" s="38">
        <f>SUM(N15+N9+N25+N51)</f>
        <v>0</v>
      </c>
    </row>
    <row r="87" spans="1:14" ht="15.75" customHeight="1" x14ac:dyDescent="0.25">
      <c r="A87" s="3" t="s">
        <v>112</v>
      </c>
    </row>
    <row r="88" spans="1:14" ht="15.75" customHeight="1" x14ac:dyDescent="0.2">
      <c r="A88" s="39" t="s">
        <v>115</v>
      </c>
    </row>
    <row r="89" spans="1:14" ht="15.75" customHeight="1" x14ac:dyDescent="0.2">
      <c r="A89" s="39" t="s">
        <v>116</v>
      </c>
    </row>
    <row r="90" spans="1:14" ht="28.5" customHeight="1" x14ac:dyDescent="0.2"/>
    <row r="91" spans="1:14" ht="15.75" customHeight="1" x14ac:dyDescent="0.25">
      <c r="C91" s="40"/>
      <c r="D91" s="40"/>
    </row>
    <row r="92" spans="1:14" ht="15.75" customHeight="1" x14ac:dyDescent="0.2"/>
    <row r="93" spans="1:14" ht="15.75" customHeight="1" x14ac:dyDescent="0.2"/>
    <row r="94" spans="1:14" ht="15.75" customHeight="1" x14ac:dyDescent="0.2"/>
    <row r="95" spans="1:14" ht="15.75" customHeight="1" x14ac:dyDescent="0.2"/>
    <row r="96" spans="1:14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5">
    <mergeCell ref="A1:N1"/>
    <mergeCell ref="A2:N2"/>
    <mergeCell ref="A3:N3"/>
    <mergeCell ref="A4:N4"/>
    <mergeCell ref="A5:N5"/>
  </mergeCells>
  <pageMargins left="0" right="0" top="0.55118110236220474" bottom="0.55118110236220474" header="0" footer="0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Thelbia Fernandez</dc:creator>
  <cp:lastModifiedBy>Mariela Gomez De Leon</cp:lastModifiedBy>
  <cp:lastPrinted>2021-11-03T14:14:59Z</cp:lastPrinted>
  <dcterms:created xsi:type="dcterms:W3CDTF">2020-05-01T19:50:14Z</dcterms:created>
  <dcterms:modified xsi:type="dcterms:W3CDTF">2021-11-04T20:01:30Z</dcterms:modified>
</cp:coreProperties>
</file>